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Monthly" sheetId="3" state="visible" r:id="rId3"/>
    <sheet xmlns:r="http://schemas.openxmlformats.org/officeDocument/2006/relationships" name="Sources &amp; Uses" sheetId="4" state="visible" r:id="rId4"/>
    <sheet xmlns:r="http://schemas.openxmlformats.org/officeDocument/2006/relationships" name="Cap Table" sheetId="5" state="visible" r:id="rId5"/>
    <sheet xmlns:r="http://schemas.openxmlformats.org/officeDocument/2006/relationships" name="Annual Detail" sheetId="6" state="visible" r:id="rId6"/>
    <sheet xmlns:r="http://schemas.openxmlformats.org/officeDocument/2006/relationships" name="Annual Summary" sheetId="7" state="visible" r:id="rId7"/>
    <sheet xmlns:r="http://schemas.openxmlformats.org/officeDocument/2006/relationships" name="Returns" sheetId="8" state="visible" r:id="rId8"/>
  </sheets>
  <definedNames>
    <definedName name="_xlnm.Print_Titles" localSheetId="2">'Monthly'!$A:$B</definedName>
    <definedName name="_xlnm.Print_Titles" localSheetId="4">'Cap Table'!$A:$B</definedName>
  </definedNames>
  <calcPr calcId="124519" fullCalcOnLoad="1"/>
</workbook>
</file>

<file path=xl/styles.xml><?xml version="1.0" encoding="utf-8"?>
<styleSheet xmlns="http://schemas.openxmlformats.org/spreadsheetml/2006/main">
  <numFmts count="10">
    <numFmt numFmtId="164" formatCode="#,##0.0;(#,##0.0);-"/>
    <numFmt numFmtId="165" formatCode="0.0%"/>
    <numFmt numFmtId="166" formatCode="0.0&quot;pts&quot;"/>
    <numFmt numFmtId="167" formatCode="0.00x"/>
    <numFmt numFmtId="168" formatCode="#,##0.000;(#,##0.000);-"/>
    <numFmt numFmtId="169" formatCode="0.0"/>
    <numFmt numFmtId="170" formatCode="0.000"/>
    <numFmt numFmtId="171" formatCode="0;;-"/>
    <numFmt numFmtId="172" formatCode="#,##0;(#,##0);-"/>
    <numFmt numFmtId="173" formatCode="0.0x"/>
  </numFmts>
  <fonts count="1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i val="1"/>
      <sz val="8"/>
    </font>
    <font>
      <name val="Arial"/>
      <b val="1"/>
      <color rgb="00FFFFFF"/>
      <sz val="10"/>
    </font>
    <font>
      <name val="Arial"/>
      <sz val="10"/>
    </font>
    <font>
      <name val="Arial"/>
      <color rgb="000000FF"/>
      <sz val="10"/>
    </font>
    <font>
      <name val="Arial"/>
      <sz val="8"/>
    </font>
    <font>
      <name val="Arial"/>
      <color rgb="00008000"/>
      <sz val="10"/>
    </font>
    <font>
      <name val="Arial"/>
      <b val="1"/>
      <color rgb="001E4D3B"/>
      <sz val="22"/>
    </font>
    <font>
      <name val="Arial"/>
      <color rgb="008C6F3F"/>
      <sz val="13"/>
    </font>
    <font>
      <name val="Arial"/>
      <b val="1"/>
      <color rgb="0022252A"/>
      <sz val="12"/>
    </font>
    <font>
      <name val="Arial"/>
      <color rgb="0022252A"/>
      <sz val="10"/>
    </font>
    <font>
      <name val="Arial"/>
      <i val="1"/>
      <color rgb="006D6F75"/>
      <sz val="9"/>
    </font>
    <font>
      <name val="Arial"/>
      <b val="1"/>
      <color rgb="001E4D3B"/>
      <sz val="10"/>
    </font>
    <font>
      <name val="Arial"/>
      <color rgb="0022252A"/>
      <sz val="9.5"/>
    </font>
    <font>
      <name val="Arial"/>
      <i val="1"/>
      <color rgb="006D6F75"/>
      <sz val="8"/>
    </font>
  </fonts>
  <fills count="4">
    <fill>
      <patternFill/>
    </fill>
    <fill>
      <patternFill patternType="gray125"/>
    </fill>
    <fill>
      <patternFill patternType="solid">
        <fgColor rgb="00FFFF00"/>
      </patternFill>
    </fill>
    <fill>
      <patternFill patternType="solid">
        <fgColor rgb="001E4D3B"/>
      </patternFill>
    </fill>
  </fills>
  <borders count="3">
    <border>
      <left/>
      <right/>
      <top/>
      <bottom/>
      <diagonal/>
    </border>
    <border/>
    <border>
      <bottom style="thin">
        <color rgb="00B0B0B0"/>
      </bottom>
    </border>
  </borders>
  <cellStyleXfs count="1">
    <xf numFmtId="0" fontId="0" fillId="0" borderId="0"/>
  </cellStyleXfs>
  <cellXfs count="79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164" fontId="6" fillId="2" borderId="0" pivotButton="0" quotePrefix="0" xfId="0"/>
    <xf numFmtId="1" fontId="6" fillId="2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6" fillId="2" borderId="0" pivotButton="0" quotePrefix="0" xfId="0"/>
    <xf numFmtId="166" fontId="6" fillId="2" borderId="0" pivotButton="0" quotePrefix="0" xfId="0"/>
    <xf numFmtId="167" fontId="6" fillId="2" borderId="0" pivotButton="0" quotePrefix="0" xfId="0"/>
    <xf numFmtId="165" fontId="5" fillId="0" borderId="0" pivotButton="0" quotePrefix="0" xfId="0"/>
    <xf numFmtId="1" fontId="5" fillId="0" borderId="0" pivotButton="0" quotePrefix="0" xfId="0"/>
    <xf numFmtId="164" fontId="5" fillId="0" borderId="0" pivotButton="0" quotePrefix="0" xfId="0"/>
    <xf numFmtId="1" fontId="7" fillId="0" borderId="0" pivotButton="0" quotePrefix="0" xfId="0"/>
    <xf numFmtId="17" fontId="7" fillId="0" borderId="0" pivotButton="0" quotePrefix="0" xfId="0"/>
    <xf numFmtId="167" fontId="5" fillId="0" borderId="0" pivotButton="0" quotePrefix="0" xfId="0"/>
    <xf numFmtId="168" fontId="5" fillId="0" borderId="0" pivotButton="0" quotePrefix="0" xfId="0"/>
    <xf numFmtId="169" fontId="5" fillId="0" borderId="0" pivotButton="0" quotePrefix="0" xfId="0"/>
    <xf numFmtId="167" fontId="8" fillId="0" borderId="0" pivotButton="0" quotePrefix="0" xfId="0"/>
    <xf numFmtId="164" fontId="8" fillId="0" borderId="0" pivotButton="0" quotePrefix="0" xfId="0"/>
    <xf numFmtId="170" fontId="5" fillId="0" borderId="0" pivotButton="0" quotePrefix="0" xfId="0"/>
    <xf numFmtId="0" fontId="4" fillId="3" borderId="0" applyAlignment="1" pivotButton="0" quotePrefix="0" xfId="0">
      <alignment horizontal="center"/>
    </xf>
    <xf numFmtId="168" fontId="8" fillId="0" borderId="0" pivotButton="0" quotePrefix="0" xfId="0"/>
    <xf numFmtId="165" fontId="8" fillId="0" borderId="0" pivotButton="0" quotePrefix="0" xfId="0"/>
    <xf numFmtId="167" fontId="5" fillId="2" borderId="0" pivotButton="0" quotePrefix="0" xfId="0"/>
    <xf numFmtId="165" fontId="5" fillId="2" borderId="0" pivotButton="0" quotePrefix="0" xfId="0"/>
    <xf numFmtId="165" fontId="2" fillId="0" borderId="0" pivotButton="0" quotePrefix="0" xfId="0"/>
    <xf numFmtId="171" fontId="8" fillId="0" borderId="0" pivotButton="0" quotePrefix="0" xfId="0"/>
    <xf numFmtId="171" fontId="5" fillId="0" borderId="0" pivotButton="0" quotePrefix="0" xfId="0"/>
    <xf numFmtId="17" fontId="5" fillId="0" borderId="0" applyAlignment="1" pivotButton="0" quotePrefix="0" xfId="0">
      <alignment horizontal="center"/>
    </xf>
    <xf numFmtId="168" fontId="2" fillId="0" borderId="0" pivotButton="0" quotePrefix="0" xfId="0"/>
    <xf numFmtId="0" fontId="5" fillId="0" borderId="0" applyAlignment="1" pivotButton="0" quotePrefix="0" xfId="0">
      <alignment horizontal="center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0" fontId="5" fillId="0" borderId="1" pivotButton="0" quotePrefix="0" xfId="0"/>
    <xf numFmtId="0" fontId="1" fillId="0" borderId="1" pivotButton="0" quotePrefix="0" xfId="0"/>
    <xf numFmtId="0" fontId="2" fillId="2" borderId="1" pivotButton="0" quotePrefix="0" xfId="0"/>
    <xf numFmtId="0" fontId="3" fillId="0" borderId="1" pivotButton="0" quotePrefix="0" xfId="0"/>
    <xf numFmtId="0" fontId="4" fillId="3" borderId="1" pivotButton="0" quotePrefix="0" xfId="0"/>
    <xf numFmtId="172" fontId="6" fillId="2" borderId="1" pivotButton="0" quotePrefix="0" xfId="0"/>
    <xf numFmtId="1" fontId="6" fillId="2" borderId="1" pivotButton="0" quotePrefix="0" xfId="0"/>
    <xf numFmtId="0" fontId="2" fillId="0" borderId="1" pivotButton="0" quotePrefix="0" xfId="0"/>
    <xf numFmtId="172" fontId="2" fillId="0" borderId="1" pivotButton="0" quotePrefix="0" xfId="0"/>
    <xf numFmtId="165" fontId="6" fillId="2" borderId="1" pivotButton="0" quotePrefix="0" xfId="0"/>
    <xf numFmtId="166" fontId="6" fillId="2" borderId="1" pivotButton="0" quotePrefix="0" xfId="0"/>
    <xf numFmtId="173" fontId="6" fillId="2" borderId="1" pivotButton="0" quotePrefix="0" xfId="0"/>
    <xf numFmtId="165" fontId="5" fillId="0" borderId="1" pivotButton="0" quotePrefix="0" xfId="0"/>
    <xf numFmtId="1" fontId="5" fillId="0" borderId="1" pivotButton="0" quotePrefix="0" xfId="0"/>
    <xf numFmtId="172" fontId="5" fillId="0" borderId="1" pivotButton="0" quotePrefix="0" xfId="0"/>
    <xf numFmtId="1" fontId="7" fillId="0" borderId="1" pivotButton="0" quotePrefix="0" xfId="0"/>
    <xf numFmtId="17" fontId="7" fillId="0" borderId="2" applyAlignment="1" pivotButton="0" quotePrefix="0" xfId="0">
      <alignment horizontal="center"/>
    </xf>
    <xf numFmtId="164" fontId="5" fillId="0" borderId="1" pivotButton="0" quotePrefix="0" xfId="0"/>
    <xf numFmtId="173" fontId="5" fillId="0" borderId="1" pivotButton="0" quotePrefix="0" xfId="0"/>
    <xf numFmtId="168" fontId="5" fillId="0" borderId="1" pivotButton="0" quotePrefix="0" xfId="0"/>
    <xf numFmtId="0" fontId="4" fillId="3" borderId="1" applyAlignment="1" pivotButton="0" quotePrefix="0" xfId="0">
      <alignment horizontal="center"/>
    </xf>
    <xf numFmtId="171" fontId="8" fillId="0" borderId="1" pivotButton="0" quotePrefix="0" xfId="0"/>
    <xf numFmtId="171" fontId="5" fillId="0" borderId="1" pivotButton="0" quotePrefix="0" xfId="0"/>
    <xf numFmtId="17" fontId="5" fillId="0" borderId="1" applyAlignment="1" pivotButton="0" quotePrefix="0" xfId="0">
      <alignment horizontal="center"/>
    </xf>
    <xf numFmtId="172" fontId="8" fillId="0" borderId="1" pivotButton="0" quotePrefix="0" xfId="0"/>
    <xf numFmtId="168" fontId="2" fillId="0" borderId="1" pivotButton="0" quotePrefix="0" xfId="0"/>
    <xf numFmtId="0" fontId="5" fillId="0" borderId="1" applyAlignment="1" pivotButton="0" quotePrefix="0" xfId="0">
      <alignment horizontal="center"/>
    </xf>
    <xf numFmtId="169" fontId="5" fillId="0" borderId="1" pivotButton="0" quotePrefix="0" xfId="0"/>
    <xf numFmtId="173" fontId="8" fillId="0" borderId="1" pivotButton="0" quotePrefix="0" xfId="0"/>
    <xf numFmtId="2" fontId="5" fillId="0" borderId="1" pivotButton="0" quotePrefix="0" xfId="0"/>
    <xf numFmtId="0" fontId="4" fillId="3" borderId="2" applyAlignment="1" pivotButton="0" quotePrefix="0" xfId="0">
      <alignment horizontal="center"/>
    </xf>
    <xf numFmtId="168" fontId="8" fillId="0" borderId="1" pivotButton="0" quotePrefix="0" xfId="0"/>
    <xf numFmtId="165" fontId="8" fillId="0" borderId="1" pivotButton="0" quotePrefix="0" xfId="0"/>
    <xf numFmtId="173" fontId="5" fillId="2" borderId="1" pivotButton="0" quotePrefix="0" xfId="0"/>
    <xf numFmtId="165" fontId="5" fillId="2" borderId="1" pivotButton="0" quotePrefix="0" xfId="0"/>
    <xf numFmtId="165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22252A"/>
    <outlinePr summaryBelow="1" summaryRight="1"/>
    <pageSetUpPr/>
  </sheetPr>
  <dimension ref="B4:B23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10" customWidth="1" min="2" max="2"/>
  </cols>
  <sheetData>
    <row r="4">
      <c r="B4" s="35" t="inlineStr">
        <is>
          <t>PILLAR GROWTH PARTNERS</t>
        </is>
      </c>
    </row>
    <row r="5">
      <c r="B5" s="36" t="inlineStr">
        <is>
          <t>Fund I — Legal Services Platform</t>
        </is>
      </c>
    </row>
    <row r="7">
      <c r="B7" s="37" t="inlineStr">
        <is>
          <t>Monthly Three-Statement Operating Model &amp; Returns Analysis</t>
        </is>
      </c>
    </row>
    <row r="8">
      <c r="B8" s="38" t="inlineStr">
        <is>
          <t>January 2027 – December 2031  ·  Platform 1 (Consumer Creditors-Rights) + Platform 2 (Mortgage Creditors-Rights) + Add-On Program</t>
        </is>
      </c>
    </row>
    <row r="10">
      <c r="B10" s="39" t="inlineStr">
        <is>
          <t>Prepared August 05, 2026  ·  Preliminary — for discussion purposes only</t>
        </is>
      </c>
    </row>
    <row r="13">
      <c r="B13" s="40" t="inlineStr">
        <is>
          <t>CONTENTS</t>
        </is>
      </c>
    </row>
    <row r="14">
      <c r="B14" s="41" t="inlineStr">
        <is>
          <t>Assumptions   —   All model drivers — editable; every tab recalculates</t>
        </is>
      </c>
    </row>
    <row r="15">
      <c r="B15" s="41" t="inlineStr">
        <is>
          <t>Monthly   —   Monthly three-statement model, Jan-2027 to Dec-2031</t>
        </is>
      </c>
    </row>
    <row r="16">
      <c r="B16" s="41" t="inlineStr">
        <is>
          <t>Sources &amp; Uses   —   Per-deal S&amp;U for both platforms and all add-ons, with equity tie-outs</t>
        </is>
      </c>
    </row>
    <row r="17">
      <c r="B17" s="41" t="inlineStr">
        <is>
          <t>Cap Table   —   Running ownership: Pine Street, Nexus, and each seller rollover</t>
        </is>
      </c>
    </row>
    <row r="18">
      <c r="B18" s="41" t="inlineStr">
        <is>
          <t>Annual Detail   —   Row-for-row annual view of the Monthly sheet</t>
        </is>
      </c>
    </row>
    <row r="19">
      <c r="B19" s="41" t="inlineStr">
        <is>
          <t>Annual Summary   —   Condensed annual output summary</t>
        </is>
      </c>
    </row>
    <row r="20">
      <c r="B20" s="41" t="inlineStr">
        <is>
          <t>Returns   —   Total, sponsor, and Pine Street returns; value at exit by holder</t>
        </is>
      </c>
    </row>
    <row r="23">
      <c r="B23" s="42" t="inlineStr">
        <is>
          <t>Confidential. Prepared by The Pine Street Group for discussion with prospective partners. Figures per submitted indications of interest and target-company reporting; subject to due diligence and definitive documentation. Gross of fund-level fees, carry, and expenses.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8C6F3F"/>
    <outlinePr summaryBelow="1" summaryRight="1"/>
    <pageSetUpPr fitToPage="1"/>
  </sheetPr>
  <dimension ref="A1:F52"/>
  <sheetViews>
    <sheetView showGridLines="0" zoomScale="100" workbookViewId="0">
      <selection activeCell="A1" sqref="A1"/>
    </sheetView>
  </sheetViews>
  <sheetFormatPr baseColWidth="8" defaultRowHeight="15"/>
  <cols>
    <col width="2.5" customWidth="1" min="1" max="1"/>
    <col width="52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6" customHeight="1">
      <c r="A1" s="43" t="n"/>
      <c r="B1" s="43" t="n"/>
      <c r="C1" s="43" t="n"/>
      <c r="D1" s="43" t="n"/>
      <c r="E1" s="43" t="n"/>
      <c r="F1" s="43" t="n"/>
    </row>
    <row r="2">
      <c r="A2" s="43" t="n"/>
      <c r="B2" s="44" t="inlineStr">
        <is>
          <t>Pillar Growth Partners — Monthly Three-Statement Model (Jan-2027 to Dec-2031)</t>
        </is>
      </c>
      <c r="C2" s="43" t="n"/>
      <c r="D2" s="43" t="n"/>
      <c r="E2" s="43" t="n"/>
      <c r="F2" s="43" t="n"/>
    </row>
    <row r="3">
      <c r="A3" s="43" t="n"/>
      <c r="B3" s="45" t="inlineStr">
        <is>
          <t>ALL DRIVERS ON THIS TAB ARE EDITABLE (blue text on yellow). Change any of them — platform terms, growth, margins, leverage, exit multiple, the add-on schedule, rollover % — and every number in the workbook (Monthly, Sources &amp; Uses, Cap Table, Annual tabs, Returns) recalculates automatically.</t>
        </is>
      </c>
      <c r="C3" s="43" t="n"/>
      <c r="D3" s="43" t="n"/>
      <c r="E3" s="43" t="n"/>
      <c r="F3" s="43" t="n"/>
    </row>
    <row r="4">
      <c r="A4" s="43" t="n"/>
      <c r="B4" s="46" t="inlineStr">
        <is>
          <t>Blue cells with yellow fill are inputs. Platform 1 (Consumer) and Platform 2 (Mortgage) carry independent margin profiles. Each add-on is acquired at the add-on margin (B22), ramps linearly over B29 months to the margin of the platform matching its Practice Type, and carries the AR days (DSO) of its Practice Type. Term-loan amortization (5%/yr of drawn principal) is paid quarterly. Sellers roll 30% of equity consideration into platform units (non-cash): platforms at the combined post-transaction equity value with no markup; add-ons at a pre-money mark of trailing 3-month run-rate EBITDA x B48, less net debt. Sponsor cash is funded 50/50 by Pine Street and Nexus. See the Cap Table sheet for running ownership.</t>
        </is>
      </c>
      <c r="C4" s="43" t="n"/>
      <c r="D4" s="43" t="n"/>
      <c r="E4" s="43" t="n"/>
      <c r="F4" s="43" t="n"/>
    </row>
    <row r="5">
      <c r="A5" s="43" t="n"/>
      <c r="B5" s="47" t="inlineStr">
        <is>
          <t>PLATFORMS</t>
        </is>
      </c>
      <c r="C5" s="47" t="inlineStr">
        <is>
          <t>Revenue ($M/yr)</t>
        </is>
      </c>
      <c r="D5" s="47" t="inlineStr">
        <is>
          <t>Adj. EBITDA ($M/yr)</t>
        </is>
      </c>
      <c r="E5" s="47" t="inlineStr">
        <is>
          <t>EV at IOI ($M)</t>
        </is>
      </c>
      <c r="F5" s="47" t="inlineStr">
        <is>
          <t>Close (month #)</t>
        </is>
      </c>
    </row>
    <row r="6">
      <c r="A6" s="43" t="n"/>
      <c r="B6" s="43" t="inlineStr">
        <is>
          <t>Platform 1 — Consumer Creditors-Rights Firm</t>
        </is>
      </c>
      <c r="C6" s="48" t="n">
        <v>105</v>
      </c>
      <c r="D6" s="48" t="n">
        <v>27</v>
      </c>
      <c r="E6" s="48" t="n">
        <v>245</v>
      </c>
      <c r="F6" s="49" t="n">
        <v>1</v>
      </c>
    </row>
    <row r="7">
      <c r="A7" s="43" t="n"/>
      <c r="B7" s="43" t="inlineStr">
        <is>
          <t>Platform 2 — Mortgage Creditors-Rights Firm</t>
        </is>
      </c>
      <c r="C7" s="48" t="n">
        <v>250</v>
      </c>
      <c r="D7" s="48" t="n">
        <v>40</v>
      </c>
      <c r="E7" s="48" t="n">
        <v>340</v>
      </c>
      <c r="F7" s="49" t="n">
        <v>4</v>
      </c>
    </row>
    <row r="8">
      <c r="A8" s="43" t="n"/>
      <c r="B8" s="50" t="inlineStr">
        <is>
          <t>Combined</t>
        </is>
      </c>
      <c r="C8" s="51">
        <f>C6+C7</f>
        <v/>
      </c>
      <c r="D8" s="51">
        <f>D6+D7</f>
        <v/>
      </c>
      <c r="E8" s="51">
        <f>E6+E7</f>
        <v/>
      </c>
      <c r="F8" s="43" t="n"/>
    </row>
    <row r="9">
      <c r="A9" s="43" t="n"/>
      <c r="B9" s="46" t="inlineStr">
        <is>
          <t>Month #1 = January 2027; Platform 1 closes end of Q4-2026, Platform 2 end of Q1-2027. Entry margins: P1 =C5/B5, P2 =C6/B6.</t>
        </is>
      </c>
      <c r="C9" s="43" t="n"/>
      <c r="D9" s="43" t="n"/>
      <c r="E9" s="43" t="n"/>
      <c r="F9" s="43" t="n"/>
    </row>
    <row r="10">
      <c r="A10" s="43" t="n"/>
      <c r="B10" s="43" t="n"/>
      <c r="C10" s="43" t="n"/>
      <c r="D10" s="43" t="n"/>
      <c r="E10" s="43" t="n"/>
      <c r="F10" s="43" t="n"/>
    </row>
    <row r="11">
      <c r="A11" s="43" t="n"/>
      <c r="B11" s="47" t="inlineStr">
        <is>
          <t>DRIVERS</t>
        </is>
      </c>
      <c r="C11" s="43" t="n"/>
      <c r="D11" s="43" t="n"/>
      <c r="E11" s="43" t="n"/>
      <c r="F11" s="43" t="n"/>
    </row>
    <row r="12">
      <c r="A12" s="43" t="n"/>
      <c r="B12" s="43" t="inlineStr">
        <is>
          <t>Revenue growth / yr</t>
        </is>
      </c>
      <c r="C12" s="52" t="n">
        <v>0.07000000000000001</v>
      </c>
      <c r="D12" s="43" t="n"/>
      <c r="E12" s="43" t="n"/>
      <c r="F12" s="43" t="n"/>
    </row>
    <row r="13">
      <c r="A13" s="43" t="n"/>
      <c r="B13" s="43" t="inlineStr">
        <is>
          <t>EBITDA margin improvement by exit (pts, each platform)</t>
        </is>
      </c>
      <c r="C13" s="53" t="n">
        <v>5</v>
      </c>
      <c r="D13" s="43" t="n"/>
      <c r="E13" s="43" t="n"/>
      <c r="F13" s="43" t="n"/>
    </row>
    <row r="14">
      <c r="A14" s="43" t="n"/>
      <c r="B14" s="43" t="inlineStr">
        <is>
          <t>Leverage at close (debt / platform EBITDA)</t>
        </is>
      </c>
      <c r="C14" s="54" t="n">
        <v>3.5</v>
      </c>
      <c r="D14" s="43" t="n"/>
      <c r="E14" s="43" t="n"/>
      <c r="F14" s="43" t="n"/>
    </row>
    <row r="15">
      <c r="A15" s="43" t="n"/>
      <c r="B15" s="43" t="inlineStr">
        <is>
          <t>Exit multiple (x FY2031 EBITDA)</t>
        </is>
      </c>
      <c r="C15" s="54" t="n">
        <v>10</v>
      </c>
      <c r="D15" s="43" t="n"/>
      <c r="E15" s="43" t="n"/>
      <c r="F15" s="43" t="n"/>
    </row>
    <row r="16">
      <c r="A16" s="43" t="n"/>
      <c r="B16" s="43" t="n"/>
      <c r="C16" s="43" t="n"/>
      <c r="D16" s="43" t="n"/>
      <c r="E16" s="43" t="n"/>
      <c r="F16" s="43" t="n"/>
    </row>
    <row r="17">
      <c r="A17" s="43" t="n"/>
      <c r="B17" s="47" t="inlineStr">
        <is>
          <t>OPERATING &amp; STRUCTURAL ASSUMPTIONS</t>
        </is>
      </c>
      <c r="C17" s="43" t="n"/>
      <c r="D17" s="43" t="n"/>
      <c r="E17" s="43" t="n"/>
      <c r="F17" s="43" t="n"/>
    </row>
    <row r="18">
      <c r="A18" s="43" t="n"/>
      <c r="B18" s="43" t="inlineStr">
        <is>
          <t>Blended entry margin (memo — model uses per-platform margins)</t>
        </is>
      </c>
      <c r="C18" s="55">
        <f>D8/C8</f>
        <v/>
      </c>
      <c r="D18" s="43" t="n"/>
      <c r="E18" s="43" t="n"/>
      <c r="F18" s="43" t="n"/>
    </row>
    <row r="19">
      <c r="A19" s="43" t="n"/>
      <c r="B19" s="43" t="inlineStr">
        <is>
          <t>Debt interest rate (per year)</t>
        </is>
      </c>
      <c r="C19" s="52" t="n">
        <v>0.1</v>
      </c>
      <c r="D19" s="43" t="n"/>
      <c r="E19" s="43" t="n"/>
      <c r="F19" s="43" t="n"/>
    </row>
    <row r="20">
      <c r="A20" s="43" t="n"/>
      <c r="B20" s="43" t="inlineStr">
        <is>
          <t>Term loan amortization (% of drawn principal / yr, paid quarterly)</t>
        </is>
      </c>
      <c r="C20" s="52" t="n">
        <v>0.05</v>
      </c>
      <c r="D20" s="43" t="n"/>
      <c r="E20" s="43" t="n"/>
      <c r="F20" s="43" t="n"/>
    </row>
    <row r="21">
      <c r="A21" s="43" t="n"/>
      <c r="B21" s="43" t="inlineStr">
        <is>
          <t>Tax rate (C-corp, blended)</t>
        </is>
      </c>
      <c r="C21" s="52" t="n">
        <v>0.26</v>
      </c>
      <c r="D21" s="43" t="n"/>
      <c r="E21" s="43" t="n"/>
      <c r="F21" s="43" t="n"/>
    </row>
    <row r="22">
      <c r="A22" s="43" t="n"/>
      <c r="B22" s="43" t="inlineStr">
        <is>
          <t>Transaction costs (% of EV)</t>
        </is>
      </c>
      <c r="C22" s="52" t="n">
        <v>0.03</v>
      </c>
      <c r="D22" s="43" t="n"/>
      <c r="E22" s="43" t="n"/>
      <c r="F22" s="43" t="n"/>
    </row>
    <row r="23">
      <c r="A23" s="43" t="n"/>
      <c r="B23" s="43" t="inlineStr">
        <is>
          <t>Add-on EBITDA margin at acquisition</t>
        </is>
      </c>
      <c r="C23" s="52" t="n">
        <v>0.2</v>
      </c>
      <c r="D23" s="43" t="n"/>
      <c r="E23" s="43" t="n"/>
      <c r="F23" s="43" t="n"/>
    </row>
    <row r="24">
      <c r="A24" s="43" t="n"/>
      <c r="B24" s="43" t="inlineStr">
        <is>
          <t>Cash funded at each platform close ($M)</t>
        </is>
      </c>
      <c r="C24" s="48" t="n">
        <v>5</v>
      </c>
      <c r="D24" s="43" t="n"/>
      <c r="E24" s="43" t="n"/>
      <c r="F24" s="43" t="n"/>
    </row>
    <row r="25">
      <c r="A25" s="43" t="n"/>
      <c r="B25" s="43" t="inlineStr">
        <is>
          <t>Minimum cash (months of opex)</t>
        </is>
      </c>
      <c r="C25" s="49" t="n">
        <v>3</v>
      </c>
      <c r="D25" s="43" t="n"/>
      <c r="E25" s="43" t="n"/>
      <c r="F25" s="43" t="n"/>
    </row>
    <row r="26">
      <c r="A26" s="43" t="n"/>
      <c r="B26" s="43" t="inlineStr">
        <is>
          <t>DSO — Consumer (Platform 1 &amp; consumer add-ons, days)</t>
        </is>
      </c>
      <c r="C26" s="49" t="n">
        <v>365</v>
      </c>
      <c r="D26" s="43" t="n"/>
      <c r="E26" s="43" t="n"/>
      <c r="F26" s="43" t="n"/>
    </row>
    <row r="27">
      <c r="A27" s="43" t="n"/>
      <c r="B27" s="43" t="inlineStr">
        <is>
          <t>DSO — Mortgage (Platform 2 &amp; mortgage add-ons, days)</t>
        </is>
      </c>
      <c r="C27" s="49" t="n">
        <v>90</v>
      </c>
      <c r="D27" s="43" t="n"/>
      <c r="E27" s="43" t="n"/>
      <c r="F27" s="43" t="n"/>
    </row>
    <row r="28">
      <c r="A28" s="43" t="n"/>
      <c r="B28" s="43" t="inlineStr">
        <is>
          <t>DPO (days of opex)</t>
        </is>
      </c>
      <c r="C28" s="49" t="n">
        <v>30</v>
      </c>
      <c r="D28" s="43" t="n"/>
      <c r="E28" s="43" t="n"/>
      <c r="F28" s="43" t="n"/>
    </row>
    <row r="29">
      <c r="A29" s="43" t="n"/>
      <c r="B29" s="43" t="inlineStr">
        <is>
          <t>Capex (% of revenue; 5-yr straight-line depreciation)</t>
        </is>
      </c>
      <c r="C29" s="52" t="n">
        <v>0.01</v>
      </c>
      <c r="D29" s="43" t="n"/>
      <c r="E29" s="43" t="n"/>
      <c r="F29" s="43" t="n"/>
    </row>
    <row r="30">
      <c r="A30" s="43" t="n"/>
      <c r="B30" s="43" t="inlineStr">
        <is>
          <t>Add-on margin ramp to platform margin (months)</t>
        </is>
      </c>
      <c r="C30" s="49" t="n">
        <v>12</v>
      </c>
      <c r="D30" s="43" t="n"/>
      <c r="E30" s="43" t="n"/>
      <c r="F30" s="43" t="n"/>
    </row>
    <row r="31">
      <c r="A31" s="43" t="n"/>
      <c r="B31" s="43" t="n"/>
      <c r="C31" s="43" t="n"/>
      <c r="D31" s="43" t="n"/>
      <c r="E31" s="43" t="n"/>
      <c r="F31" s="43" t="n"/>
    </row>
    <row r="32">
      <c r="A32" s="43" t="n"/>
      <c r="B32" s="43" t="n"/>
      <c r="C32" s="43" t="n"/>
      <c r="D32" s="43" t="n"/>
      <c r="E32" s="43" t="n"/>
      <c r="F32" s="43" t="n"/>
    </row>
    <row r="33">
      <c r="A33" s="43" t="n"/>
      <c r="B33" s="47" t="inlineStr">
        <is>
          <t>ADD-ON SCHEDULE (each closes July 1 of its year; blank rows ignored)</t>
        </is>
      </c>
      <c r="C33" s="43" t="n"/>
      <c r="D33" s="43" t="n"/>
      <c r="E33" s="43" t="n"/>
      <c r="F33" s="43" t="n"/>
    </row>
    <row r="34">
      <c r="A34" s="43" t="n"/>
      <c r="B34" s="50" t="inlineStr">
        <is>
          <t>Add-On #</t>
        </is>
      </c>
      <c r="C34" s="50" t="inlineStr">
        <is>
          <t>Year (1-5)</t>
        </is>
      </c>
      <c r="D34" s="50" t="inlineStr">
        <is>
          <t>EBITDA ($M/yr)</t>
        </is>
      </c>
      <c r="E34" s="50" t="inlineStr">
        <is>
          <t>Multiple (x)</t>
        </is>
      </c>
      <c r="F34" s="50" t="inlineStr">
        <is>
          <t>Practice Type (1=Consumer, 2=Mortgage)</t>
        </is>
      </c>
    </row>
    <row r="35">
      <c r="A35" s="43" t="n"/>
      <c r="B35" s="56" t="n">
        <v>1</v>
      </c>
      <c r="C35" s="49" t="n">
        <v>1</v>
      </c>
      <c r="D35" s="48" t="n">
        <v>4</v>
      </c>
      <c r="E35" s="54" t="n">
        <v>6</v>
      </c>
      <c r="F35" s="49" t="n">
        <v>1</v>
      </c>
    </row>
    <row r="36">
      <c r="A36" s="43" t="n"/>
      <c r="B36" s="56" t="n">
        <v>2</v>
      </c>
      <c r="C36" s="49" t="n">
        <v>2</v>
      </c>
      <c r="D36" s="48" t="n">
        <v>4</v>
      </c>
      <c r="E36" s="54" t="n">
        <v>6</v>
      </c>
      <c r="F36" s="49" t="n">
        <v>2</v>
      </c>
    </row>
    <row r="37">
      <c r="A37" s="43" t="n"/>
      <c r="B37" s="56" t="n">
        <v>3</v>
      </c>
      <c r="C37" s="49" t="n">
        <v>3</v>
      </c>
      <c r="D37" s="48" t="n">
        <v>4</v>
      </c>
      <c r="E37" s="54" t="n">
        <v>6</v>
      </c>
      <c r="F37" s="49" t="n">
        <v>1</v>
      </c>
    </row>
    <row r="38">
      <c r="A38" s="43" t="n"/>
      <c r="B38" s="56" t="n">
        <v>4</v>
      </c>
      <c r="C38" s="49" t="n">
        <v>4</v>
      </c>
      <c r="D38" s="48" t="n">
        <v>4</v>
      </c>
      <c r="E38" s="54" t="n">
        <v>6</v>
      </c>
      <c r="F38" s="49" t="n">
        <v>2</v>
      </c>
    </row>
    <row r="39">
      <c r="A39" s="43" t="n"/>
      <c r="B39" s="56" t="n">
        <v>5</v>
      </c>
      <c r="C39" s="49" t="n"/>
      <c r="D39" s="48" t="n"/>
      <c r="E39" s="54" t="n"/>
      <c r="F39" s="49" t="n"/>
    </row>
    <row r="40">
      <c r="A40" s="43" t="n"/>
      <c r="B40" s="56" t="n">
        <v>6</v>
      </c>
      <c r="C40" s="49" t="n"/>
      <c r="D40" s="48" t="n"/>
      <c r="E40" s="54" t="n"/>
      <c r="F40" s="49" t="n"/>
    </row>
    <row r="41">
      <c r="A41" s="43" t="n"/>
      <c r="B41" s="56" t="n">
        <v>7</v>
      </c>
      <c r="C41" s="49" t="n"/>
      <c r="D41" s="48" t="n"/>
      <c r="E41" s="54" t="n"/>
      <c r="F41" s="49" t="n"/>
    </row>
    <row r="42">
      <c r="A42" s="43" t="n"/>
      <c r="B42" s="56" t="n">
        <v>8</v>
      </c>
      <c r="C42" s="49" t="n"/>
      <c r="D42" s="48" t="n"/>
      <c r="E42" s="54" t="n"/>
      <c r="F42" s="49" t="n"/>
    </row>
    <row r="43">
      <c r="A43" s="43" t="n"/>
      <c r="B43" s="43" t="n"/>
      <c r="C43" s="43" t="n"/>
      <c r="D43" s="43" t="n"/>
      <c r="E43" s="43" t="n"/>
      <c r="F43" s="43" t="n"/>
    </row>
    <row r="44">
      <c r="A44" s="43" t="n"/>
      <c r="B44" s="46" t="inlineStr">
        <is>
          <t>Add-on funding waterfall at close month (on cash needed after rollover): (1) new term debt up to the leverage cap on pro forma EBITDA, (2) balance-sheet cash above the minimum, (3) sponsor equity. Working capital (AR/AP at target days) is delivered at every close inside the purchase price; goodwill is the plug (no amortization).</t>
        </is>
      </c>
      <c r="C44" s="43" t="n"/>
      <c r="D44" s="43" t="n"/>
      <c r="E44" s="43" t="n"/>
      <c r="F44" s="43" t="n"/>
    </row>
    <row r="45">
      <c r="A45" s="43" t="n"/>
      <c r="B45" s="43" t="n"/>
      <c r="C45" s="43" t="n"/>
      <c r="D45" s="43" t="n"/>
      <c r="E45" s="43" t="n"/>
      <c r="F45" s="43" t="n"/>
    </row>
    <row r="46">
      <c r="A46" s="43" t="n"/>
      <c r="B46" s="47" t="inlineStr">
        <is>
          <t>ROLLOVER &amp; CAP TABLE</t>
        </is>
      </c>
      <c r="C46" s="43" t="n"/>
      <c r="D46" s="43" t="n"/>
      <c r="E46" s="43" t="n"/>
      <c r="F46" s="43" t="n"/>
    </row>
    <row r="47">
      <c r="A47" s="43" t="n"/>
      <c r="B47" s="43" t="inlineStr">
        <is>
          <t>Seller rollover — platforms (% of equity consideration)</t>
        </is>
      </c>
      <c r="C47" s="52" t="n">
        <v>0.3</v>
      </c>
      <c r="D47" s="43" t="n"/>
      <c r="E47" s="43" t="n"/>
      <c r="F47" s="43" t="n"/>
    </row>
    <row r="48">
      <c r="A48" s="43" t="n"/>
      <c r="B48" s="43" t="inlineStr">
        <is>
          <t>Seller rollover — add-ons (% of EV)</t>
        </is>
      </c>
      <c r="C48" s="52" t="n">
        <v>0.3</v>
      </c>
      <c r="D48" s="43" t="n"/>
      <c r="E48" s="43" t="n"/>
      <c r="F48" s="43" t="n"/>
    </row>
    <row r="49">
      <c r="A49" s="43" t="n"/>
      <c r="B49" s="43" t="inlineStr">
        <is>
          <t>Add-on pre-money mark multiple (x 3-mo run-rate EBITDA)</t>
        </is>
      </c>
      <c r="C49" s="54" t="n">
        <v>10</v>
      </c>
      <c r="D49" s="43" t="n"/>
      <c r="E49" s="43" t="n"/>
      <c r="F49" s="43" t="n"/>
    </row>
    <row r="50">
      <c r="A50" s="43" t="n"/>
      <c r="B50" s="43" t="n"/>
      <c r="C50" s="43" t="n"/>
      <c r="D50" s="43" t="n"/>
      <c r="E50" s="43" t="n"/>
      <c r="F50" s="43" t="n"/>
    </row>
    <row r="51">
      <c r="A51" s="43" t="n"/>
      <c r="B51" s="43" t="inlineStr">
        <is>
          <t>Platform 1 equity consideration at close (memo: EV + costs + cash - debt)</t>
        </is>
      </c>
      <c r="C51" s="57">
        <f>E6*(1+C22)+C24-C14*D6</f>
        <v/>
      </c>
      <c r="D51" s="43" t="n"/>
      <c r="E51" s="43" t="n"/>
      <c r="F51" s="43" t="n"/>
    </row>
    <row r="52">
      <c r="A52" s="43" t="n"/>
      <c r="B52" s="43" t="inlineStr">
        <is>
          <t>Platform 2 equity consideration at close (memo: EV + costs + cash - debt)</t>
        </is>
      </c>
      <c r="C52" s="57">
        <f>E7*(1+C22)+C24-C14*D7</f>
        <v/>
      </c>
      <c r="D52" s="43" t="n"/>
      <c r="E52" s="43" t="n"/>
      <c r="F52" s="43" t="n"/>
    </row>
  </sheetData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1E4D3B"/>
    <outlinePr summaryBelow="1" summaryRight="1"/>
    <pageSetUpPr fitToPage="1"/>
  </sheetPr>
  <dimension ref="A1:BJ102"/>
  <sheetViews>
    <sheetView showGridLines="0" zoomScale="85" workbookViewId="0">
      <pane xSplit="2" ySplit="5" topLeftCell="C6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46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10.5" customWidth="1" min="18" max="18"/>
    <col width="10.5" customWidth="1" min="19" max="19"/>
    <col width="10.5" customWidth="1" min="20" max="20"/>
    <col width="10.5" customWidth="1" min="21" max="21"/>
    <col width="10.5" customWidth="1" min="22" max="22"/>
    <col width="10.5" customWidth="1" min="23" max="23"/>
    <col width="10.5" customWidth="1" min="24" max="24"/>
    <col width="10.5" customWidth="1" min="25" max="25"/>
    <col width="10.5" customWidth="1" min="26" max="26"/>
    <col width="10.5" customWidth="1" min="27" max="27"/>
    <col width="10.5" customWidth="1" min="28" max="28"/>
    <col width="10.5" customWidth="1" min="29" max="29"/>
    <col width="10.5" customWidth="1" min="30" max="30"/>
    <col width="10.5" customWidth="1" min="31" max="31"/>
    <col width="10.5" customWidth="1" min="32" max="32"/>
    <col width="10.5" customWidth="1" min="33" max="33"/>
    <col width="10.5" customWidth="1" min="34" max="34"/>
    <col width="10.5" customWidth="1" min="35" max="35"/>
    <col width="10.5" customWidth="1" min="36" max="36"/>
    <col width="10.5" customWidth="1" min="37" max="37"/>
    <col width="10.5" customWidth="1" min="38" max="38"/>
    <col width="10.5" customWidth="1" min="39" max="39"/>
    <col width="10.5" customWidth="1" min="40" max="40"/>
    <col width="10.5" customWidth="1" min="41" max="41"/>
    <col width="10.5" customWidth="1" min="42" max="42"/>
    <col width="10.5" customWidth="1" min="43" max="43"/>
    <col width="10.5" customWidth="1" min="44" max="44"/>
    <col width="10.5" customWidth="1" min="45" max="45"/>
    <col width="10.5" customWidth="1" min="46" max="46"/>
    <col width="10.5" customWidth="1" min="47" max="47"/>
    <col width="10.5" customWidth="1" min="48" max="48"/>
    <col width="10.5" customWidth="1" min="49" max="49"/>
    <col width="10.5" customWidth="1" min="50" max="50"/>
    <col width="10.5" customWidth="1" min="51" max="51"/>
    <col width="10.5" customWidth="1" min="52" max="52"/>
    <col width="10.5" customWidth="1" min="53" max="53"/>
    <col width="10.5" customWidth="1" min="54" max="54"/>
    <col width="10.5" customWidth="1" min="55" max="55"/>
    <col width="10.5" customWidth="1" min="56" max="56"/>
    <col width="10.5" customWidth="1" min="57" max="57"/>
    <col width="10.5" customWidth="1" min="58" max="58"/>
    <col width="10.5" customWidth="1" min="59" max="59"/>
    <col width="10.5" customWidth="1" min="60" max="60"/>
    <col width="10.5" customWidth="1" min="61" max="61"/>
    <col width="10.5" customWidth="1" min="62" max="62"/>
  </cols>
  <sheetData>
    <row r="1" ht="6" customHeight="1">
      <c r="A1" s="43" t="n"/>
      <c r="B1" s="43" t="n"/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  <c r="M1" s="43" t="n"/>
      <c r="N1" s="43" t="n"/>
      <c r="O1" s="43" t="n"/>
      <c r="P1" s="43" t="n"/>
      <c r="Q1" s="43" t="n"/>
      <c r="R1" s="43" t="n"/>
      <c r="S1" s="43" t="n"/>
      <c r="T1" s="43" t="n"/>
      <c r="U1" s="43" t="n"/>
      <c r="V1" s="43" t="n"/>
      <c r="W1" s="43" t="n"/>
      <c r="X1" s="43" t="n"/>
      <c r="Y1" s="43" t="n"/>
      <c r="Z1" s="43" t="n"/>
      <c r="AA1" s="43" t="n"/>
      <c r="AB1" s="43" t="n"/>
      <c r="AC1" s="43" t="n"/>
      <c r="AD1" s="43" t="n"/>
      <c r="AE1" s="43" t="n"/>
      <c r="AF1" s="43" t="n"/>
      <c r="AG1" s="43" t="n"/>
      <c r="AH1" s="43" t="n"/>
      <c r="AI1" s="43" t="n"/>
      <c r="AJ1" s="43" t="n"/>
      <c r="AK1" s="43" t="n"/>
      <c r="AL1" s="43" t="n"/>
      <c r="AM1" s="43" t="n"/>
      <c r="AN1" s="43" t="n"/>
      <c r="AO1" s="43" t="n"/>
      <c r="AP1" s="43" t="n"/>
      <c r="AQ1" s="43" t="n"/>
      <c r="AR1" s="43" t="n"/>
      <c r="AS1" s="43" t="n"/>
      <c r="AT1" s="43" t="n"/>
      <c r="AU1" s="43" t="n"/>
      <c r="AV1" s="43" t="n"/>
      <c r="AW1" s="43" t="n"/>
      <c r="AX1" s="43" t="n"/>
      <c r="AY1" s="43" t="n"/>
      <c r="AZ1" s="43" t="n"/>
      <c r="BA1" s="43" t="n"/>
      <c r="BB1" s="43" t="n"/>
      <c r="BC1" s="43" t="n"/>
      <c r="BD1" s="43" t="n"/>
      <c r="BE1" s="43" t="n"/>
      <c r="BF1" s="43" t="n"/>
      <c r="BG1" s="43" t="n"/>
      <c r="BH1" s="43" t="n"/>
      <c r="BI1" s="43" t="n"/>
      <c r="BJ1" s="43" t="n"/>
    </row>
    <row r="2">
      <c r="A2" s="43" t="n"/>
      <c r="B2" s="44" t="inlineStr">
        <is>
          <t>Monthly Three-Statement Model ($M)</t>
        </is>
      </c>
      <c r="C2" s="43" t="n"/>
      <c r="D2" s="43" t="n"/>
      <c r="E2" s="43" t="n"/>
      <c r="F2" s="43" t="n"/>
      <c r="G2" s="43" t="n"/>
      <c r="H2" s="43" t="n"/>
      <c r="I2" s="43" t="n"/>
      <c r="J2" s="43" t="n"/>
      <c r="K2" s="43" t="n"/>
      <c r="L2" s="43" t="n"/>
      <c r="M2" s="43" t="n"/>
      <c r="N2" s="43" t="n"/>
      <c r="O2" s="43" t="n"/>
      <c r="P2" s="43" t="n"/>
      <c r="Q2" s="43" t="n"/>
      <c r="R2" s="43" t="n"/>
      <c r="S2" s="43" t="n"/>
      <c r="T2" s="43" t="n"/>
      <c r="U2" s="43" t="n"/>
      <c r="V2" s="43" t="n"/>
      <c r="W2" s="43" t="n"/>
      <c r="X2" s="43" t="n"/>
      <c r="Y2" s="43" t="n"/>
      <c r="Z2" s="43" t="n"/>
      <c r="AA2" s="43" t="n"/>
      <c r="AB2" s="43" t="n"/>
      <c r="AC2" s="43" t="n"/>
      <c r="AD2" s="43" t="n"/>
      <c r="AE2" s="43" t="n"/>
      <c r="AF2" s="43" t="n"/>
      <c r="AG2" s="43" t="n"/>
      <c r="AH2" s="43" t="n"/>
      <c r="AI2" s="43" t="n"/>
      <c r="AJ2" s="43" t="n"/>
      <c r="AK2" s="43" t="n"/>
      <c r="AL2" s="43" t="n"/>
      <c r="AM2" s="43" t="n"/>
      <c r="AN2" s="43" t="n"/>
      <c r="AO2" s="43" t="n"/>
      <c r="AP2" s="43" t="n"/>
      <c r="AQ2" s="43" t="n"/>
      <c r="AR2" s="43" t="n"/>
      <c r="AS2" s="43" t="n"/>
      <c r="AT2" s="43" t="n"/>
      <c r="AU2" s="43" t="n"/>
      <c r="AV2" s="43" t="n"/>
      <c r="AW2" s="43" t="n"/>
      <c r="AX2" s="43" t="n"/>
      <c r="AY2" s="43" t="n"/>
      <c r="AZ2" s="43" t="n"/>
      <c r="BA2" s="43" t="n"/>
      <c r="BB2" s="43" t="n"/>
      <c r="BC2" s="43" t="n"/>
      <c r="BD2" s="43" t="n"/>
      <c r="BE2" s="43" t="n"/>
      <c r="BF2" s="43" t="n"/>
      <c r="BG2" s="43" t="n"/>
      <c r="BH2" s="43" t="n"/>
      <c r="BI2" s="43" t="n"/>
      <c r="BJ2" s="43" t="n"/>
    </row>
    <row r="3">
      <c r="A3" s="43" t="n"/>
      <c r="B3" s="46" t="inlineStr">
        <is>
          <t>Month #</t>
        </is>
      </c>
      <c r="C3" s="58" t="n">
        <v>1</v>
      </c>
      <c r="D3" s="58" t="n">
        <v>2</v>
      </c>
      <c r="E3" s="58" t="n">
        <v>3</v>
      </c>
      <c r="F3" s="58" t="n">
        <v>4</v>
      </c>
      <c r="G3" s="58" t="n">
        <v>5</v>
      </c>
      <c r="H3" s="58" t="n">
        <v>6</v>
      </c>
      <c r="I3" s="58" t="n">
        <v>7</v>
      </c>
      <c r="J3" s="58" t="n">
        <v>8</v>
      </c>
      <c r="K3" s="58" t="n">
        <v>9</v>
      </c>
      <c r="L3" s="58" t="n">
        <v>10</v>
      </c>
      <c r="M3" s="58" t="n">
        <v>11</v>
      </c>
      <c r="N3" s="58" t="n">
        <v>12</v>
      </c>
      <c r="O3" s="58" t="n">
        <v>13</v>
      </c>
      <c r="P3" s="58" t="n">
        <v>14</v>
      </c>
      <c r="Q3" s="58" t="n">
        <v>15</v>
      </c>
      <c r="R3" s="58" t="n">
        <v>16</v>
      </c>
      <c r="S3" s="58" t="n">
        <v>17</v>
      </c>
      <c r="T3" s="58" t="n">
        <v>18</v>
      </c>
      <c r="U3" s="58" t="n">
        <v>19</v>
      </c>
      <c r="V3" s="58" t="n">
        <v>20</v>
      </c>
      <c r="W3" s="58" t="n">
        <v>21</v>
      </c>
      <c r="X3" s="58" t="n">
        <v>22</v>
      </c>
      <c r="Y3" s="58" t="n">
        <v>23</v>
      </c>
      <c r="Z3" s="58" t="n">
        <v>24</v>
      </c>
      <c r="AA3" s="58" t="n">
        <v>25</v>
      </c>
      <c r="AB3" s="58" t="n">
        <v>26</v>
      </c>
      <c r="AC3" s="58" t="n">
        <v>27</v>
      </c>
      <c r="AD3" s="58" t="n">
        <v>28</v>
      </c>
      <c r="AE3" s="58" t="n">
        <v>29</v>
      </c>
      <c r="AF3" s="58" t="n">
        <v>30</v>
      </c>
      <c r="AG3" s="58" t="n">
        <v>31</v>
      </c>
      <c r="AH3" s="58" t="n">
        <v>32</v>
      </c>
      <c r="AI3" s="58" t="n">
        <v>33</v>
      </c>
      <c r="AJ3" s="58" t="n">
        <v>34</v>
      </c>
      <c r="AK3" s="58" t="n">
        <v>35</v>
      </c>
      <c r="AL3" s="58" t="n">
        <v>36</v>
      </c>
      <c r="AM3" s="58" t="n">
        <v>37</v>
      </c>
      <c r="AN3" s="58" t="n">
        <v>38</v>
      </c>
      <c r="AO3" s="58" t="n">
        <v>39</v>
      </c>
      <c r="AP3" s="58" t="n">
        <v>40</v>
      </c>
      <c r="AQ3" s="58" t="n">
        <v>41</v>
      </c>
      <c r="AR3" s="58" t="n">
        <v>42</v>
      </c>
      <c r="AS3" s="58" t="n">
        <v>43</v>
      </c>
      <c r="AT3" s="58" t="n">
        <v>44</v>
      </c>
      <c r="AU3" s="58" t="n">
        <v>45</v>
      </c>
      <c r="AV3" s="58" t="n">
        <v>46</v>
      </c>
      <c r="AW3" s="58" t="n">
        <v>47</v>
      </c>
      <c r="AX3" s="58" t="n">
        <v>48</v>
      </c>
      <c r="AY3" s="58" t="n">
        <v>49</v>
      </c>
      <c r="AZ3" s="58" t="n">
        <v>50</v>
      </c>
      <c r="BA3" s="58" t="n">
        <v>51</v>
      </c>
      <c r="BB3" s="58" t="n">
        <v>52</v>
      </c>
      <c r="BC3" s="58" t="n">
        <v>53</v>
      </c>
      <c r="BD3" s="58" t="n">
        <v>54</v>
      </c>
      <c r="BE3" s="58" t="n">
        <v>55</v>
      </c>
      <c r="BF3" s="58" t="n">
        <v>56</v>
      </c>
      <c r="BG3" s="58" t="n">
        <v>57</v>
      </c>
      <c r="BH3" s="58" t="n">
        <v>58</v>
      </c>
      <c r="BI3" s="58" t="n">
        <v>59</v>
      </c>
      <c r="BJ3" s="58" t="n">
        <v>60</v>
      </c>
    </row>
    <row r="4">
      <c r="A4" s="43" t="n"/>
      <c r="B4" s="46" t="inlineStr">
        <is>
          <t>Month</t>
        </is>
      </c>
      <c r="C4" s="59">
        <f>DATE(2027,1,1)</f>
        <v/>
      </c>
      <c r="D4" s="59">
        <f>DATE(2027,2,1)</f>
        <v/>
      </c>
      <c r="E4" s="59">
        <f>DATE(2027,3,1)</f>
        <v/>
      </c>
      <c r="F4" s="59">
        <f>DATE(2027,4,1)</f>
        <v/>
      </c>
      <c r="G4" s="59">
        <f>DATE(2027,5,1)</f>
        <v/>
      </c>
      <c r="H4" s="59">
        <f>DATE(2027,6,1)</f>
        <v/>
      </c>
      <c r="I4" s="59">
        <f>DATE(2027,7,1)</f>
        <v/>
      </c>
      <c r="J4" s="59">
        <f>DATE(2027,8,1)</f>
        <v/>
      </c>
      <c r="K4" s="59">
        <f>DATE(2027,9,1)</f>
        <v/>
      </c>
      <c r="L4" s="59">
        <f>DATE(2027,10,1)</f>
        <v/>
      </c>
      <c r="M4" s="59">
        <f>DATE(2027,11,1)</f>
        <v/>
      </c>
      <c r="N4" s="59">
        <f>DATE(2027,12,1)</f>
        <v/>
      </c>
      <c r="O4" s="59">
        <f>DATE(2027,13,1)</f>
        <v/>
      </c>
      <c r="P4" s="59">
        <f>DATE(2027,14,1)</f>
        <v/>
      </c>
      <c r="Q4" s="59">
        <f>DATE(2027,15,1)</f>
        <v/>
      </c>
      <c r="R4" s="59">
        <f>DATE(2027,16,1)</f>
        <v/>
      </c>
      <c r="S4" s="59">
        <f>DATE(2027,17,1)</f>
        <v/>
      </c>
      <c r="T4" s="59">
        <f>DATE(2027,18,1)</f>
        <v/>
      </c>
      <c r="U4" s="59">
        <f>DATE(2027,19,1)</f>
        <v/>
      </c>
      <c r="V4" s="59">
        <f>DATE(2027,20,1)</f>
        <v/>
      </c>
      <c r="W4" s="59">
        <f>DATE(2027,21,1)</f>
        <v/>
      </c>
      <c r="X4" s="59">
        <f>DATE(2027,22,1)</f>
        <v/>
      </c>
      <c r="Y4" s="59">
        <f>DATE(2027,23,1)</f>
        <v/>
      </c>
      <c r="Z4" s="59">
        <f>DATE(2027,24,1)</f>
        <v/>
      </c>
      <c r="AA4" s="59">
        <f>DATE(2027,25,1)</f>
        <v/>
      </c>
      <c r="AB4" s="59">
        <f>DATE(2027,26,1)</f>
        <v/>
      </c>
      <c r="AC4" s="59">
        <f>DATE(2027,27,1)</f>
        <v/>
      </c>
      <c r="AD4" s="59">
        <f>DATE(2027,28,1)</f>
        <v/>
      </c>
      <c r="AE4" s="59">
        <f>DATE(2027,29,1)</f>
        <v/>
      </c>
      <c r="AF4" s="59">
        <f>DATE(2027,30,1)</f>
        <v/>
      </c>
      <c r="AG4" s="59">
        <f>DATE(2027,31,1)</f>
        <v/>
      </c>
      <c r="AH4" s="59">
        <f>DATE(2027,32,1)</f>
        <v/>
      </c>
      <c r="AI4" s="59">
        <f>DATE(2027,33,1)</f>
        <v/>
      </c>
      <c r="AJ4" s="59">
        <f>DATE(2027,34,1)</f>
        <v/>
      </c>
      <c r="AK4" s="59">
        <f>DATE(2027,35,1)</f>
        <v/>
      </c>
      <c r="AL4" s="59">
        <f>DATE(2027,36,1)</f>
        <v/>
      </c>
      <c r="AM4" s="59">
        <f>DATE(2027,37,1)</f>
        <v/>
      </c>
      <c r="AN4" s="59">
        <f>DATE(2027,38,1)</f>
        <v/>
      </c>
      <c r="AO4" s="59">
        <f>DATE(2027,39,1)</f>
        <v/>
      </c>
      <c r="AP4" s="59">
        <f>DATE(2027,40,1)</f>
        <v/>
      </c>
      <c r="AQ4" s="59">
        <f>DATE(2027,41,1)</f>
        <v/>
      </c>
      <c r="AR4" s="59">
        <f>DATE(2027,42,1)</f>
        <v/>
      </c>
      <c r="AS4" s="59">
        <f>DATE(2027,43,1)</f>
        <v/>
      </c>
      <c r="AT4" s="59">
        <f>DATE(2027,44,1)</f>
        <v/>
      </c>
      <c r="AU4" s="59">
        <f>DATE(2027,45,1)</f>
        <v/>
      </c>
      <c r="AV4" s="59">
        <f>DATE(2027,46,1)</f>
        <v/>
      </c>
      <c r="AW4" s="59">
        <f>DATE(2027,47,1)</f>
        <v/>
      </c>
      <c r="AX4" s="59">
        <f>DATE(2027,48,1)</f>
        <v/>
      </c>
      <c r="AY4" s="59">
        <f>DATE(2027,49,1)</f>
        <v/>
      </c>
      <c r="AZ4" s="59">
        <f>DATE(2027,50,1)</f>
        <v/>
      </c>
      <c r="BA4" s="59">
        <f>DATE(2027,51,1)</f>
        <v/>
      </c>
      <c r="BB4" s="59">
        <f>DATE(2027,52,1)</f>
        <v/>
      </c>
      <c r="BC4" s="59">
        <f>DATE(2027,53,1)</f>
        <v/>
      </c>
      <c r="BD4" s="59">
        <f>DATE(2027,54,1)</f>
        <v/>
      </c>
      <c r="BE4" s="59">
        <f>DATE(2027,55,1)</f>
        <v/>
      </c>
      <c r="BF4" s="59">
        <f>DATE(2027,56,1)</f>
        <v/>
      </c>
      <c r="BG4" s="59">
        <f>DATE(2027,57,1)</f>
        <v/>
      </c>
      <c r="BH4" s="59">
        <f>DATE(2027,58,1)</f>
        <v/>
      </c>
      <c r="BI4" s="59">
        <f>DATE(2027,59,1)</f>
        <v/>
      </c>
      <c r="BJ4" s="59">
        <f>DATE(2027,60,1)</f>
        <v/>
      </c>
    </row>
    <row r="5">
      <c r="A5" s="43" t="n"/>
      <c r="B5" s="46" t="inlineStr">
        <is>
          <t>Model year (1-5)</t>
        </is>
      </c>
      <c r="C5" s="58">
        <f>ROUNDUP(C3/12,0)</f>
        <v/>
      </c>
      <c r="D5" s="58">
        <f>ROUNDUP(D3/12,0)</f>
        <v/>
      </c>
      <c r="E5" s="58">
        <f>ROUNDUP(E3/12,0)</f>
        <v/>
      </c>
      <c r="F5" s="58">
        <f>ROUNDUP(F3/12,0)</f>
        <v/>
      </c>
      <c r="G5" s="58">
        <f>ROUNDUP(G3/12,0)</f>
        <v/>
      </c>
      <c r="H5" s="58">
        <f>ROUNDUP(H3/12,0)</f>
        <v/>
      </c>
      <c r="I5" s="58">
        <f>ROUNDUP(I3/12,0)</f>
        <v/>
      </c>
      <c r="J5" s="58">
        <f>ROUNDUP(J3/12,0)</f>
        <v/>
      </c>
      <c r="K5" s="58">
        <f>ROUNDUP(K3/12,0)</f>
        <v/>
      </c>
      <c r="L5" s="58">
        <f>ROUNDUP(L3/12,0)</f>
        <v/>
      </c>
      <c r="M5" s="58">
        <f>ROUNDUP(M3/12,0)</f>
        <v/>
      </c>
      <c r="N5" s="58">
        <f>ROUNDUP(N3/12,0)</f>
        <v/>
      </c>
      <c r="O5" s="58">
        <f>ROUNDUP(O3/12,0)</f>
        <v/>
      </c>
      <c r="P5" s="58">
        <f>ROUNDUP(P3/12,0)</f>
        <v/>
      </c>
      <c r="Q5" s="58">
        <f>ROUNDUP(Q3/12,0)</f>
        <v/>
      </c>
      <c r="R5" s="58">
        <f>ROUNDUP(R3/12,0)</f>
        <v/>
      </c>
      <c r="S5" s="58">
        <f>ROUNDUP(S3/12,0)</f>
        <v/>
      </c>
      <c r="T5" s="58">
        <f>ROUNDUP(T3/12,0)</f>
        <v/>
      </c>
      <c r="U5" s="58">
        <f>ROUNDUP(U3/12,0)</f>
        <v/>
      </c>
      <c r="V5" s="58">
        <f>ROUNDUP(V3/12,0)</f>
        <v/>
      </c>
      <c r="W5" s="58">
        <f>ROUNDUP(W3/12,0)</f>
        <v/>
      </c>
      <c r="X5" s="58">
        <f>ROUNDUP(X3/12,0)</f>
        <v/>
      </c>
      <c r="Y5" s="58">
        <f>ROUNDUP(Y3/12,0)</f>
        <v/>
      </c>
      <c r="Z5" s="58">
        <f>ROUNDUP(Z3/12,0)</f>
        <v/>
      </c>
      <c r="AA5" s="58">
        <f>ROUNDUP(AA3/12,0)</f>
        <v/>
      </c>
      <c r="AB5" s="58">
        <f>ROUNDUP(AB3/12,0)</f>
        <v/>
      </c>
      <c r="AC5" s="58">
        <f>ROUNDUP(AC3/12,0)</f>
        <v/>
      </c>
      <c r="AD5" s="58">
        <f>ROUNDUP(AD3/12,0)</f>
        <v/>
      </c>
      <c r="AE5" s="58">
        <f>ROUNDUP(AE3/12,0)</f>
        <v/>
      </c>
      <c r="AF5" s="58">
        <f>ROUNDUP(AF3/12,0)</f>
        <v/>
      </c>
      <c r="AG5" s="58">
        <f>ROUNDUP(AG3/12,0)</f>
        <v/>
      </c>
      <c r="AH5" s="58">
        <f>ROUNDUP(AH3/12,0)</f>
        <v/>
      </c>
      <c r="AI5" s="58">
        <f>ROUNDUP(AI3/12,0)</f>
        <v/>
      </c>
      <c r="AJ5" s="58">
        <f>ROUNDUP(AJ3/12,0)</f>
        <v/>
      </c>
      <c r="AK5" s="58">
        <f>ROUNDUP(AK3/12,0)</f>
        <v/>
      </c>
      <c r="AL5" s="58">
        <f>ROUNDUP(AL3/12,0)</f>
        <v/>
      </c>
      <c r="AM5" s="58">
        <f>ROUNDUP(AM3/12,0)</f>
        <v/>
      </c>
      <c r="AN5" s="58">
        <f>ROUNDUP(AN3/12,0)</f>
        <v/>
      </c>
      <c r="AO5" s="58">
        <f>ROUNDUP(AO3/12,0)</f>
        <v/>
      </c>
      <c r="AP5" s="58">
        <f>ROUNDUP(AP3/12,0)</f>
        <v/>
      </c>
      <c r="AQ5" s="58">
        <f>ROUNDUP(AQ3/12,0)</f>
        <v/>
      </c>
      <c r="AR5" s="58">
        <f>ROUNDUP(AR3/12,0)</f>
        <v/>
      </c>
      <c r="AS5" s="58">
        <f>ROUNDUP(AS3/12,0)</f>
        <v/>
      </c>
      <c r="AT5" s="58">
        <f>ROUNDUP(AT3/12,0)</f>
        <v/>
      </c>
      <c r="AU5" s="58">
        <f>ROUNDUP(AU3/12,0)</f>
        <v/>
      </c>
      <c r="AV5" s="58">
        <f>ROUNDUP(AV3/12,0)</f>
        <v/>
      </c>
      <c r="AW5" s="58">
        <f>ROUNDUP(AW3/12,0)</f>
        <v/>
      </c>
      <c r="AX5" s="58">
        <f>ROUNDUP(AX3/12,0)</f>
        <v/>
      </c>
      <c r="AY5" s="58">
        <f>ROUNDUP(AY3/12,0)</f>
        <v/>
      </c>
      <c r="AZ5" s="58">
        <f>ROUNDUP(AZ3/12,0)</f>
        <v/>
      </c>
      <c r="BA5" s="58">
        <f>ROUNDUP(BA3/12,0)</f>
        <v/>
      </c>
      <c r="BB5" s="58">
        <f>ROUNDUP(BB3/12,0)</f>
        <v/>
      </c>
      <c r="BC5" s="58">
        <f>ROUNDUP(BC3/12,0)</f>
        <v/>
      </c>
      <c r="BD5" s="58">
        <f>ROUNDUP(BD3/12,0)</f>
        <v/>
      </c>
      <c r="BE5" s="58">
        <f>ROUNDUP(BE3/12,0)</f>
        <v/>
      </c>
      <c r="BF5" s="58">
        <f>ROUNDUP(BF3/12,0)</f>
        <v/>
      </c>
      <c r="BG5" s="58">
        <f>ROUNDUP(BG3/12,0)</f>
        <v/>
      </c>
      <c r="BH5" s="58">
        <f>ROUNDUP(BH3/12,0)</f>
        <v/>
      </c>
      <c r="BI5" s="58">
        <f>ROUNDUP(BI3/12,0)</f>
        <v/>
      </c>
      <c r="BJ5" s="58">
        <f>ROUNDUP(BJ3/12,0)</f>
        <v/>
      </c>
    </row>
    <row r="6">
      <c r="A6" s="43" t="n"/>
      <c r="B6" s="43" t="n"/>
      <c r="C6" s="43" t="n"/>
      <c r="D6" s="43" t="n"/>
      <c r="E6" s="43" t="n"/>
      <c r="F6" s="43" t="n"/>
      <c r="G6" s="43" t="n"/>
      <c r="H6" s="43" t="n"/>
      <c r="I6" s="43" t="n"/>
      <c r="J6" s="43" t="n"/>
      <c r="K6" s="43" t="n"/>
      <c r="L6" s="43" t="n"/>
      <c r="M6" s="43" t="n"/>
      <c r="N6" s="43" t="n"/>
      <c r="O6" s="43" t="n"/>
      <c r="P6" s="43" t="n"/>
      <c r="Q6" s="43" t="n"/>
      <c r="R6" s="43" t="n"/>
      <c r="S6" s="43" t="n"/>
      <c r="T6" s="43" t="n"/>
      <c r="U6" s="43" t="n"/>
      <c r="V6" s="43" t="n"/>
      <c r="W6" s="43" t="n"/>
      <c r="X6" s="43" t="n"/>
      <c r="Y6" s="43" t="n"/>
      <c r="Z6" s="43" t="n"/>
      <c r="AA6" s="43" t="n"/>
      <c r="AB6" s="43" t="n"/>
      <c r="AC6" s="43" t="n"/>
      <c r="AD6" s="43" t="n"/>
      <c r="AE6" s="43" t="n"/>
      <c r="AF6" s="43" t="n"/>
      <c r="AG6" s="43" t="n"/>
      <c r="AH6" s="43" t="n"/>
      <c r="AI6" s="43" t="n"/>
      <c r="AJ6" s="43" t="n"/>
      <c r="AK6" s="43" t="n"/>
      <c r="AL6" s="43" t="n"/>
      <c r="AM6" s="43" t="n"/>
      <c r="AN6" s="43" t="n"/>
      <c r="AO6" s="43" t="n"/>
      <c r="AP6" s="43" t="n"/>
      <c r="AQ6" s="43" t="n"/>
      <c r="AR6" s="43" t="n"/>
      <c r="AS6" s="43" t="n"/>
      <c r="AT6" s="43" t="n"/>
      <c r="AU6" s="43" t="n"/>
      <c r="AV6" s="43" t="n"/>
      <c r="AW6" s="43" t="n"/>
      <c r="AX6" s="43" t="n"/>
      <c r="AY6" s="43" t="n"/>
      <c r="AZ6" s="43" t="n"/>
      <c r="BA6" s="43" t="n"/>
      <c r="BB6" s="43" t="n"/>
      <c r="BC6" s="43" t="n"/>
      <c r="BD6" s="43" t="n"/>
      <c r="BE6" s="43" t="n"/>
      <c r="BF6" s="43" t="n"/>
      <c r="BG6" s="43" t="n"/>
      <c r="BH6" s="43" t="n"/>
      <c r="BI6" s="43" t="n"/>
      <c r="BJ6" s="43" t="n"/>
    </row>
    <row r="7">
      <c r="A7" s="43" t="n"/>
      <c r="B7" s="47" t="inlineStr">
        <is>
          <t>INCOME STATEMENT</t>
        </is>
      </c>
      <c r="C7" s="43" t="n"/>
      <c r="D7" s="43" t="n"/>
      <c r="E7" s="43" t="n"/>
      <c r="F7" s="43" t="n"/>
      <c r="G7" s="43" t="n"/>
      <c r="H7" s="43" t="n"/>
      <c r="I7" s="43" t="n"/>
      <c r="J7" s="43" t="n"/>
      <c r="K7" s="43" t="n"/>
      <c r="L7" s="43" t="n"/>
      <c r="M7" s="43" t="n"/>
      <c r="N7" s="43" t="n"/>
      <c r="O7" s="43" t="n"/>
      <c r="P7" s="43" t="n"/>
      <c r="Q7" s="43" t="n"/>
      <c r="R7" s="43" t="n"/>
      <c r="S7" s="43" t="n"/>
      <c r="T7" s="43" t="n"/>
      <c r="U7" s="43" t="n"/>
      <c r="V7" s="43" t="n"/>
      <c r="W7" s="43" t="n"/>
      <c r="X7" s="43" t="n"/>
      <c r="Y7" s="43" t="n"/>
      <c r="Z7" s="43" t="n"/>
      <c r="AA7" s="43" t="n"/>
      <c r="AB7" s="43" t="n"/>
      <c r="AC7" s="43" t="n"/>
      <c r="AD7" s="43" t="n"/>
      <c r="AE7" s="43" t="n"/>
      <c r="AF7" s="43" t="n"/>
      <c r="AG7" s="43" t="n"/>
      <c r="AH7" s="43" t="n"/>
      <c r="AI7" s="43" t="n"/>
      <c r="AJ7" s="43" t="n"/>
      <c r="AK7" s="43" t="n"/>
      <c r="AL7" s="43" t="n"/>
      <c r="AM7" s="43" t="n"/>
      <c r="AN7" s="43" t="n"/>
      <c r="AO7" s="43" t="n"/>
      <c r="AP7" s="43" t="n"/>
      <c r="AQ7" s="43" t="n"/>
      <c r="AR7" s="43" t="n"/>
      <c r="AS7" s="43" t="n"/>
      <c r="AT7" s="43" t="n"/>
      <c r="AU7" s="43" t="n"/>
      <c r="AV7" s="43" t="n"/>
      <c r="AW7" s="43" t="n"/>
      <c r="AX7" s="43" t="n"/>
      <c r="AY7" s="43" t="n"/>
      <c r="AZ7" s="43" t="n"/>
      <c r="BA7" s="43" t="n"/>
      <c r="BB7" s="43" t="n"/>
      <c r="BC7" s="43" t="n"/>
      <c r="BD7" s="43" t="n"/>
      <c r="BE7" s="43" t="n"/>
      <c r="BF7" s="43" t="n"/>
      <c r="BG7" s="43" t="n"/>
      <c r="BH7" s="43" t="n"/>
      <c r="BI7" s="43" t="n"/>
      <c r="BJ7" s="43" t="n"/>
    </row>
    <row r="8">
      <c r="A8" s="43" t="n"/>
      <c r="B8" s="43" t="inlineStr">
        <is>
          <t>Platform 1 (Consumer) revenue</t>
        </is>
      </c>
      <c r="C8" s="60">
        <f>IF(C3&gt;=Assumptions!$F$6,Assumptions!$C$6/12*(1+Assumptions!$C$12)^((C3-Assumptions!$F$6)/12),0)</f>
        <v/>
      </c>
      <c r="D8" s="60">
        <f>IF(D3&gt;=Assumptions!$F$6,Assumptions!$C$6/12*(1+Assumptions!$C$12)^((D3-Assumptions!$F$6)/12),0)</f>
        <v/>
      </c>
      <c r="E8" s="60">
        <f>IF(E3&gt;=Assumptions!$F$6,Assumptions!$C$6/12*(1+Assumptions!$C$12)^((E3-Assumptions!$F$6)/12),0)</f>
        <v/>
      </c>
      <c r="F8" s="60">
        <f>IF(F3&gt;=Assumptions!$F$6,Assumptions!$C$6/12*(1+Assumptions!$C$12)^((F3-Assumptions!$F$6)/12),0)</f>
        <v/>
      </c>
      <c r="G8" s="60">
        <f>IF(G3&gt;=Assumptions!$F$6,Assumptions!$C$6/12*(1+Assumptions!$C$12)^((G3-Assumptions!$F$6)/12),0)</f>
        <v/>
      </c>
      <c r="H8" s="60">
        <f>IF(H3&gt;=Assumptions!$F$6,Assumptions!$C$6/12*(1+Assumptions!$C$12)^((H3-Assumptions!$F$6)/12),0)</f>
        <v/>
      </c>
      <c r="I8" s="60">
        <f>IF(I3&gt;=Assumptions!$F$6,Assumptions!$C$6/12*(1+Assumptions!$C$12)^((I3-Assumptions!$F$6)/12),0)</f>
        <v/>
      </c>
      <c r="J8" s="60">
        <f>IF(J3&gt;=Assumptions!$F$6,Assumptions!$C$6/12*(1+Assumptions!$C$12)^((J3-Assumptions!$F$6)/12),0)</f>
        <v/>
      </c>
      <c r="K8" s="60">
        <f>IF(K3&gt;=Assumptions!$F$6,Assumptions!$C$6/12*(1+Assumptions!$C$12)^((K3-Assumptions!$F$6)/12),0)</f>
        <v/>
      </c>
      <c r="L8" s="60">
        <f>IF(L3&gt;=Assumptions!$F$6,Assumptions!$C$6/12*(1+Assumptions!$C$12)^((L3-Assumptions!$F$6)/12),0)</f>
        <v/>
      </c>
      <c r="M8" s="60">
        <f>IF(M3&gt;=Assumptions!$F$6,Assumptions!$C$6/12*(1+Assumptions!$C$12)^((M3-Assumptions!$F$6)/12),0)</f>
        <v/>
      </c>
      <c r="N8" s="60">
        <f>IF(N3&gt;=Assumptions!$F$6,Assumptions!$C$6/12*(1+Assumptions!$C$12)^((N3-Assumptions!$F$6)/12),0)</f>
        <v/>
      </c>
      <c r="O8" s="60">
        <f>IF(O3&gt;=Assumptions!$F$6,Assumptions!$C$6/12*(1+Assumptions!$C$12)^((O3-Assumptions!$F$6)/12),0)</f>
        <v/>
      </c>
      <c r="P8" s="60">
        <f>IF(P3&gt;=Assumptions!$F$6,Assumptions!$C$6/12*(1+Assumptions!$C$12)^((P3-Assumptions!$F$6)/12),0)</f>
        <v/>
      </c>
      <c r="Q8" s="60">
        <f>IF(Q3&gt;=Assumptions!$F$6,Assumptions!$C$6/12*(1+Assumptions!$C$12)^((Q3-Assumptions!$F$6)/12),0)</f>
        <v/>
      </c>
      <c r="R8" s="60">
        <f>IF(R3&gt;=Assumptions!$F$6,Assumptions!$C$6/12*(1+Assumptions!$C$12)^((R3-Assumptions!$F$6)/12),0)</f>
        <v/>
      </c>
      <c r="S8" s="60">
        <f>IF(S3&gt;=Assumptions!$F$6,Assumptions!$C$6/12*(1+Assumptions!$C$12)^((S3-Assumptions!$F$6)/12),0)</f>
        <v/>
      </c>
      <c r="T8" s="60">
        <f>IF(T3&gt;=Assumptions!$F$6,Assumptions!$C$6/12*(1+Assumptions!$C$12)^((T3-Assumptions!$F$6)/12),0)</f>
        <v/>
      </c>
      <c r="U8" s="60">
        <f>IF(U3&gt;=Assumptions!$F$6,Assumptions!$C$6/12*(1+Assumptions!$C$12)^((U3-Assumptions!$F$6)/12),0)</f>
        <v/>
      </c>
      <c r="V8" s="60">
        <f>IF(V3&gt;=Assumptions!$F$6,Assumptions!$C$6/12*(1+Assumptions!$C$12)^((V3-Assumptions!$F$6)/12),0)</f>
        <v/>
      </c>
      <c r="W8" s="60">
        <f>IF(W3&gt;=Assumptions!$F$6,Assumptions!$C$6/12*(1+Assumptions!$C$12)^((W3-Assumptions!$F$6)/12),0)</f>
        <v/>
      </c>
      <c r="X8" s="60">
        <f>IF(X3&gt;=Assumptions!$F$6,Assumptions!$C$6/12*(1+Assumptions!$C$12)^((X3-Assumptions!$F$6)/12),0)</f>
        <v/>
      </c>
      <c r="Y8" s="60">
        <f>IF(Y3&gt;=Assumptions!$F$6,Assumptions!$C$6/12*(1+Assumptions!$C$12)^((Y3-Assumptions!$F$6)/12),0)</f>
        <v/>
      </c>
      <c r="Z8" s="60">
        <f>IF(Z3&gt;=Assumptions!$F$6,Assumptions!$C$6/12*(1+Assumptions!$C$12)^((Z3-Assumptions!$F$6)/12),0)</f>
        <v/>
      </c>
      <c r="AA8" s="60">
        <f>IF(AA3&gt;=Assumptions!$F$6,Assumptions!$C$6/12*(1+Assumptions!$C$12)^((AA3-Assumptions!$F$6)/12),0)</f>
        <v/>
      </c>
      <c r="AB8" s="60">
        <f>IF(AB3&gt;=Assumptions!$F$6,Assumptions!$C$6/12*(1+Assumptions!$C$12)^((AB3-Assumptions!$F$6)/12),0)</f>
        <v/>
      </c>
      <c r="AC8" s="60">
        <f>IF(AC3&gt;=Assumptions!$F$6,Assumptions!$C$6/12*(1+Assumptions!$C$12)^((AC3-Assumptions!$F$6)/12),0)</f>
        <v/>
      </c>
      <c r="AD8" s="60">
        <f>IF(AD3&gt;=Assumptions!$F$6,Assumptions!$C$6/12*(1+Assumptions!$C$12)^((AD3-Assumptions!$F$6)/12),0)</f>
        <v/>
      </c>
      <c r="AE8" s="60">
        <f>IF(AE3&gt;=Assumptions!$F$6,Assumptions!$C$6/12*(1+Assumptions!$C$12)^((AE3-Assumptions!$F$6)/12),0)</f>
        <v/>
      </c>
      <c r="AF8" s="60">
        <f>IF(AF3&gt;=Assumptions!$F$6,Assumptions!$C$6/12*(1+Assumptions!$C$12)^((AF3-Assumptions!$F$6)/12),0)</f>
        <v/>
      </c>
      <c r="AG8" s="60">
        <f>IF(AG3&gt;=Assumptions!$F$6,Assumptions!$C$6/12*(1+Assumptions!$C$12)^((AG3-Assumptions!$F$6)/12),0)</f>
        <v/>
      </c>
      <c r="AH8" s="60">
        <f>IF(AH3&gt;=Assumptions!$F$6,Assumptions!$C$6/12*(1+Assumptions!$C$12)^((AH3-Assumptions!$F$6)/12),0)</f>
        <v/>
      </c>
      <c r="AI8" s="60">
        <f>IF(AI3&gt;=Assumptions!$F$6,Assumptions!$C$6/12*(1+Assumptions!$C$12)^((AI3-Assumptions!$F$6)/12),0)</f>
        <v/>
      </c>
      <c r="AJ8" s="60">
        <f>IF(AJ3&gt;=Assumptions!$F$6,Assumptions!$C$6/12*(1+Assumptions!$C$12)^((AJ3-Assumptions!$F$6)/12),0)</f>
        <v/>
      </c>
      <c r="AK8" s="60">
        <f>IF(AK3&gt;=Assumptions!$F$6,Assumptions!$C$6/12*(1+Assumptions!$C$12)^((AK3-Assumptions!$F$6)/12),0)</f>
        <v/>
      </c>
      <c r="AL8" s="60">
        <f>IF(AL3&gt;=Assumptions!$F$6,Assumptions!$C$6/12*(1+Assumptions!$C$12)^((AL3-Assumptions!$F$6)/12),0)</f>
        <v/>
      </c>
      <c r="AM8" s="60">
        <f>IF(AM3&gt;=Assumptions!$F$6,Assumptions!$C$6/12*(1+Assumptions!$C$12)^((AM3-Assumptions!$F$6)/12),0)</f>
        <v/>
      </c>
      <c r="AN8" s="60">
        <f>IF(AN3&gt;=Assumptions!$F$6,Assumptions!$C$6/12*(1+Assumptions!$C$12)^((AN3-Assumptions!$F$6)/12),0)</f>
        <v/>
      </c>
      <c r="AO8" s="60">
        <f>IF(AO3&gt;=Assumptions!$F$6,Assumptions!$C$6/12*(1+Assumptions!$C$12)^((AO3-Assumptions!$F$6)/12),0)</f>
        <v/>
      </c>
      <c r="AP8" s="60">
        <f>IF(AP3&gt;=Assumptions!$F$6,Assumptions!$C$6/12*(1+Assumptions!$C$12)^((AP3-Assumptions!$F$6)/12),0)</f>
        <v/>
      </c>
      <c r="AQ8" s="60">
        <f>IF(AQ3&gt;=Assumptions!$F$6,Assumptions!$C$6/12*(1+Assumptions!$C$12)^((AQ3-Assumptions!$F$6)/12),0)</f>
        <v/>
      </c>
      <c r="AR8" s="60">
        <f>IF(AR3&gt;=Assumptions!$F$6,Assumptions!$C$6/12*(1+Assumptions!$C$12)^((AR3-Assumptions!$F$6)/12),0)</f>
        <v/>
      </c>
      <c r="AS8" s="60">
        <f>IF(AS3&gt;=Assumptions!$F$6,Assumptions!$C$6/12*(1+Assumptions!$C$12)^((AS3-Assumptions!$F$6)/12),0)</f>
        <v/>
      </c>
      <c r="AT8" s="60">
        <f>IF(AT3&gt;=Assumptions!$F$6,Assumptions!$C$6/12*(1+Assumptions!$C$12)^((AT3-Assumptions!$F$6)/12),0)</f>
        <v/>
      </c>
      <c r="AU8" s="60">
        <f>IF(AU3&gt;=Assumptions!$F$6,Assumptions!$C$6/12*(1+Assumptions!$C$12)^((AU3-Assumptions!$F$6)/12),0)</f>
        <v/>
      </c>
      <c r="AV8" s="60">
        <f>IF(AV3&gt;=Assumptions!$F$6,Assumptions!$C$6/12*(1+Assumptions!$C$12)^((AV3-Assumptions!$F$6)/12),0)</f>
        <v/>
      </c>
      <c r="AW8" s="60">
        <f>IF(AW3&gt;=Assumptions!$F$6,Assumptions!$C$6/12*(1+Assumptions!$C$12)^((AW3-Assumptions!$F$6)/12),0)</f>
        <v/>
      </c>
      <c r="AX8" s="60">
        <f>IF(AX3&gt;=Assumptions!$F$6,Assumptions!$C$6/12*(1+Assumptions!$C$12)^((AX3-Assumptions!$F$6)/12),0)</f>
        <v/>
      </c>
      <c r="AY8" s="60">
        <f>IF(AY3&gt;=Assumptions!$F$6,Assumptions!$C$6/12*(1+Assumptions!$C$12)^((AY3-Assumptions!$F$6)/12),0)</f>
        <v/>
      </c>
      <c r="AZ8" s="60">
        <f>IF(AZ3&gt;=Assumptions!$F$6,Assumptions!$C$6/12*(1+Assumptions!$C$12)^((AZ3-Assumptions!$F$6)/12),0)</f>
        <v/>
      </c>
      <c r="BA8" s="60">
        <f>IF(BA3&gt;=Assumptions!$F$6,Assumptions!$C$6/12*(1+Assumptions!$C$12)^((BA3-Assumptions!$F$6)/12),0)</f>
        <v/>
      </c>
      <c r="BB8" s="60">
        <f>IF(BB3&gt;=Assumptions!$F$6,Assumptions!$C$6/12*(1+Assumptions!$C$12)^((BB3-Assumptions!$F$6)/12),0)</f>
        <v/>
      </c>
      <c r="BC8" s="60">
        <f>IF(BC3&gt;=Assumptions!$F$6,Assumptions!$C$6/12*(1+Assumptions!$C$12)^((BC3-Assumptions!$F$6)/12),0)</f>
        <v/>
      </c>
      <c r="BD8" s="60">
        <f>IF(BD3&gt;=Assumptions!$F$6,Assumptions!$C$6/12*(1+Assumptions!$C$12)^((BD3-Assumptions!$F$6)/12),0)</f>
        <v/>
      </c>
      <c r="BE8" s="60">
        <f>IF(BE3&gt;=Assumptions!$F$6,Assumptions!$C$6/12*(1+Assumptions!$C$12)^((BE3-Assumptions!$F$6)/12),0)</f>
        <v/>
      </c>
      <c r="BF8" s="60">
        <f>IF(BF3&gt;=Assumptions!$F$6,Assumptions!$C$6/12*(1+Assumptions!$C$12)^((BF3-Assumptions!$F$6)/12),0)</f>
        <v/>
      </c>
      <c r="BG8" s="60">
        <f>IF(BG3&gt;=Assumptions!$F$6,Assumptions!$C$6/12*(1+Assumptions!$C$12)^((BG3-Assumptions!$F$6)/12),0)</f>
        <v/>
      </c>
      <c r="BH8" s="60">
        <f>IF(BH3&gt;=Assumptions!$F$6,Assumptions!$C$6/12*(1+Assumptions!$C$12)^((BH3-Assumptions!$F$6)/12),0)</f>
        <v/>
      </c>
      <c r="BI8" s="60">
        <f>IF(BI3&gt;=Assumptions!$F$6,Assumptions!$C$6/12*(1+Assumptions!$C$12)^((BI3-Assumptions!$F$6)/12),0)</f>
        <v/>
      </c>
      <c r="BJ8" s="60">
        <f>IF(BJ3&gt;=Assumptions!$F$6,Assumptions!$C$6/12*(1+Assumptions!$C$12)^((BJ3-Assumptions!$F$6)/12),0)</f>
        <v/>
      </c>
    </row>
    <row r="9">
      <c r="A9" s="43" t="n"/>
      <c r="B9" s="43" t="inlineStr">
        <is>
          <t>Platform 2 (Mortgage) revenue</t>
        </is>
      </c>
      <c r="C9" s="60">
        <f>IF(C3&gt;=Assumptions!$F$7,Assumptions!$C$7/12*(1+Assumptions!$C$12)^((C3-Assumptions!$F$7)/12),0)</f>
        <v/>
      </c>
      <c r="D9" s="60">
        <f>IF(D3&gt;=Assumptions!$F$7,Assumptions!$C$7/12*(1+Assumptions!$C$12)^((D3-Assumptions!$F$7)/12),0)</f>
        <v/>
      </c>
      <c r="E9" s="60">
        <f>IF(E3&gt;=Assumptions!$F$7,Assumptions!$C$7/12*(1+Assumptions!$C$12)^((E3-Assumptions!$F$7)/12),0)</f>
        <v/>
      </c>
      <c r="F9" s="60">
        <f>IF(F3&gt;=Assumptions!$F$7,Assumptions!$C$7/12*(1+Assumptions!$C$12)^((F3-Assumptions!$F$7)/12),0)</f>
        <v/>
      </c>
      <c r="G9" s="60">
        <f>IF(G3&gt;=Assumptions!$F$7,Assumptions!$C$7/12*(1+Assumptions!$C$12)^((G3-Assumptions!$F$7)/12),0)</f>
        <v/>
      </c>
      <c r="H9" s="60">
        <f>IF(H3&gt;=Assumptions!$F$7,Assumptions!$C$7/12*(1+Assumptions!$C$12)^((H3-Assumptions!$F$7)/12),0)</f>
        <v/>
      </c>
      <c r="I9" s="60">
        <f>IF(I3&gt;=Assumptions!$F$7,Assumptions!$C$7/12*(1+Assumptions!$C$12)^((I3-Assumptions!$F$7)/12),0)</f>
        <v/>
      </c>
      <c r="J9" s="60">
        <f>IF(J3&gt;=Assumptions!$F$7,Assumptions!$C$7/12*(1+Assumptions!$C$12)^((J3-Assumptions!$F$7)/12),0)</f>
        <v/>
      </c>
      <c r="K9" s="60">
        <f>IF(K3&gt;=Assumptions!$F$7,Assumptions!$C$7/12*(1+Assumptions!$C$12)^((K3-Assumptions!$F$7)/12),0)</f>
        <v/>
      </c>
      <c r="L9" s="60">
        <f>IF(L3&gt;=Assumptions!$F$7,Assumptions!$C$7/12*(1+Assumptions!$C$12)^((L3-Assumptions!$F$7)/12),0)</f>
        <v/>
      </c>
      <c r="M9" s="60">
        <f>IF(M3&gt;=Assumptions!$F$7,Assumptions!$C$7/12*(1+Assumptions!$C$12)^((M3-Assumptions!$F$7)/12),0)</f>
        <v/>
      </c>
      <c r="N9" s="60">
        <f>IF(N3&gt;=Assumptions!$F$7,Assumptions!$C$7/12*(1+Assumptions!$C$12)^((N3-Assumptions!$F$7)/12),0)</f>
        <v/>
      </c>
      <c r="O9" s="60">
        <f>IF(O3&gt;=Assumptions!$F$7,Assumptions!$C$7/12*(1+Assumptions!$C$12)^((O3-Assumptions!$F$7)/12),0)</f>
        <v/>
      </c>
      <c r="P9" s="60">
        <f>IF(P3&gt;=Assumptions!$F$7,Assumptions!$C$7/12*(1+Assumptions!$C$12)^((P3-Assumptions!$F$7)/12),0)</f>
        <v/>
      </c>
      <c r="Q9" s="60">
        <f>IF(Q3&gt;=Assumptions!$F$7,Assumptions!$C$7/12*(1+Assumptions!$C$12)^((Q3-Assumptions!$F$7)/12),0)</f>
        <v/>
      </c>
      <c r="R9" s="60">
        <f>IF(R3&gt;=Assumptions!$F$7,Assumptions!$C$7/12*(1+Assumptions!$C$12)^((R3-Assumptions!$F$7)/12),0)</f>
        <v/>
      </c>
      <c r="S9" s="60">
        <f>IF(S3&gt;=Assumptions!$F$7,Assumptions!$C$7/12*(1+Assumptions!$C$12)^((S3-Assumptions!$F$7)/12),0)</f>
        <v/>
      </c>
      <c r="T9" s="60">
        <f>IF(T3&gt;=Assumptions!$F$7,Assumptions!$C$7/12*(1+Assumptions!$C$12)^((T3-Assumptions!$F$7)/12),0)</f>
        <v/>
      </c>
      <c r="U9" s="60">
        <f>IF(U3&gt;=Assumptions!$F$7,Assumptions!$C$7/12*(1+Assumptions!$C$12)^((U3-Assumptions!$F$7)/12),0)</f>
        <v/>
      </c>
      <c r="V9" s="60">
        <f>IF(V3&gt;=Assumptions!$F$7,Assumptions!$C$7/12*(1+Assumptions!$C$12)^((V3-Assumptions!$F$7)/12),0)</f>
        <v/>
      </c>
      <c r="W9" s="60">
        <f>IF(W3&gt;=Assumptions!$F$7,Assumptions!$C$7/12*(1+Assumptions!$C$12)^((W3-Assumptions!$F$7)/12),0)</f>
        <v/>
      </c>
      <c r="X9" s="60">
        <f>IF(X3&gt;=Assumptions!$F$7,Assumptions!$C$7/12*(1+Assumptions!$C$12)^((X3-Assumptions!$F$7)/12),0)</f>
        <v/>
      </c>
      <c r="Y9" s="60">
        <f>IF(Y3&gt;=Assumptions!$F$7,Assumptions!$C$7/12*(1+Assumptions!$C$12)^((Y3-Assumptions!$F$7)/12),0)</f>
        <v/>
      </c>
      <c r="Z9" s="60">
        <f>IF(Z3&gt;=Assumptions!$F$7,Assumptions!$C$7/12*(1+Assumptions!$C$12)^((Z3-Assumptions!$F$7)/12),0)</f>
        <v/>
      </c>
      <c r="AA9" s="60">
        <f>IF(AA3&gt;=Assumptions!$F$7,Assumptions!$C$7/12*(1+Assumptions!$C$12)^((AA3-Assumptions!$F$7)/12),0)</f>
        <v/>
      </c>
      <c r="AB9" s="60">
        <f>IF(AB3&gt;=Assumptions!$F$7,Assumptions!$C$7/12*(1+Assumptions!$C$12)^((AB3-Assumptions!$F$7)/12),0)</f>
        <v/>
      </c>
      <c r="AC9" s="60">
        <f>IF(AC3&gt;=Assumptions!$F$7,Assumptions!$C$7/12*(1+Assumptions!$C$12)^((AC3-Assumptions!$F$7)/12),0)</f>
        <v/>
      </c>
      <c r="AD9" s="60">
        <f>IF(AD3&gt;=Assumptions!$F$7,Assumptions!$C$7/12*(1+Assumptions!$C$12)^((AD3-Assumptions!$F$7)/12),0)</f>
        <v/>
      </c>
      <c r="AE9" s="60">
        <f>IF(AE3&gt;=Assumptions!$F$7,Assumptions!$C$7/12*(1+Assumptions!$C$12)^((AE3-Assumptions!$F$7)/12),0)</f>
        <v/>
      </c>
      <c r="AF9" s="60">
        <f>IF(AF3&gt;=Assumptions!$F$7,Assumptions!$C$7/12*(1+Assumptions!$C$12)^((AF3-Assumptions!$F$7)/12),0)</f>
        <v/>
      </c>
      <c r="AG9" s="60">
        <f>IF(AG3&gt;=Assumptions!$F$7,Assumptions!$C$7/12*(1+Assumptions!$C$12)^((AG3-Assumptions!$F$7)/12),0)</f>
        <v/>
      </c>
      <c r="AH9" s="60">
        <f>IF(AH3&gt;=Assumptions!$F$7,Assumptions!$C$7/12*(1+Assumptions!$C$12)^((AH3-Assumptions!$F$7)/12),0)</f>
        <v/>
      </c>
      <c r="AI9" s="60">
        <f>IF(AI3&gt;=Assumptions!$F$7,Assumptions!$C$7/12*(1+Assumptions!$C$12)^((AI3-Assumptions!$F$7)/12),0)</f>
        <v/>
      </c>
      <c r="AJ9" s="60">
        <f>IF(AJ3&gt;=Assumptions!$F$7,Assumptions!$C$7/12*(1+Assumptions!$C$12)^((AJ3-Assumptions!$F$7)/12),0)</f>
        <v/>
      </c>
      <c r="AK9" s="60">
        <f>IF(AK3&gt;=Assumptions!$F$7,Assumptions!$C$7/12*(1+Assumptions!$C$12)^((AK3-Assumptions!$F$7)/12),0)</f>
        <v/>
      </c>
      <c r="AL9" s="60">
        <f>IF(AL3&gt;=Assumptions!$F$7,Assumptions!$C$7/12*(1+Assumptions!$C$12)^((AL3-Assumptions!$F$7)/12),0)</f>
        <v/>
      </c>
      <c r="AM9" s="60">
        <f>IF(AM3&gt;=Assumptions!$F$7,Assumptions!$C$7/12*(1+Assumptions!$C$12)^((AM3-Assumptions!$F$7)/12),0)</f>
        <v/>
      </c>
      <c r="AN9" s="60">
        <f>IF(AN3&gt;=Assumptions!$F$7,Assumptions!$C$7/12*(1+Assumptions!$C$12)^((AN3-Assumptions!$F$7)/12),0)</f>
        <v/>
      </c>
      <c r="AO9" s="60">
        <f>IF(AO3&gt;=Assumptions!$F$7,Assumptions!$C$7/12*(1+Assumptions!$C$12)^((AO3-Assumptions!$F$7)/12),0)</f>
        <v/>
      </c>
      <c r="AP9" s="60">
        <f>IF(AP3&gt;=Assumptions!$F$7,Assumptions!$C$7/12*(1+Assumptions!$C$12)^((AP3-Assumptions!$F$7)/12),0)</f>
        <v/>
      </c>
      <c r="AQ9" s="60">
        <f>IF(AQ3&gt;=Assumptions!$F$7,Assumptions!$C$7/12*(1+Assumptions!$C$12)^((AQ3-Assumptions!$F$7)/12),0)</f>
        <v/>
      </c>
      <c r="AR9" s="60">
        <f>IF(AR3&gt;=Assumptions!$F$7,Assumptions!$C$7/12*(1+Assumptions!$C$12)^((AR3-Assumptions!$F$7)/12),0)</f>
        <v/>
      </c>
      <c r="AS9" s="60">
        <f>IF(AS3&gt;=Assumptions!$F$7,Assumptions!$C$7/12*(1+Assumptions!$C$12)^((AS3-Assumptions!$F$7)/12),0)</f>
        <v/>
      </c>
      <c r="AT9" s="60">
        <f>IF(AT3&gt;=Assumptions!$F$7,Assumptions!$C$7/12*(1+Assumptions!$C$12)^((AT3-Assumptions!$F$7)/12),0)</f>
        <v/>
      </c>
      <c r="AU9" s="60">
        <f>IF(AU3&gt;=Assumptions!$F$7,Assumptions!$C$7/12*(1+Assumptions!$C$12)^((AU3-Assumptions!$F$7)/12),0)</f>
        <v/>
      </c>
      <c r="AV9" s="60">
        <f>IF(AV3&gt;=Assumptions!$F$7,Assumptions!$C$7/12*(1+Assumptions!$C$12)^((AV3-Assumptions!$F$7)/12),0)</f>
        <v/>
      </c>
      <c r="AW9" s="60">
        <f>IF(AW3&gt;=Assumptions!$F$7,Assumptions!$C$7/12*(1+Assumptions!$C$12)^((AW3-Assumptions!$F$7)/12),0)</f>
        <v/>
      </c>
      <c r="AX9" s="60">
        <f>IF(AX3&gt;=Assumptions!$F$7,Assumptions!$C$7/12*(1+Assumptions!$C$12)^((AX3-Assumptions!$F$7)/12),0)</f>
        <v/>
      </c>
      <c r="AY9" s="60">
        <f>IF(AY3&gt;=Assumptions!$F$7,Assumptions!$C$7/12*(1+Assumptions!$C$12)^((AY3-Assumptions!$F$7)/12),0)</f>
        <v/>
      </c>
      <c r="AZ9" s="60">
        <f>IF(AZ3&gt;=Assumptions!$F$7,Assumptions!$C$7/12*(1+Assumptions!$C$12)^((AZ3-Assumptions!$F$7)/12),0)</f>
        <v/>
      </c>
      <c r="BA9" s="60">
        <f>IF(BA3&gt;=Assumptions!$F$7,Assumptions!$C$7/12*(1+Assumptions!$C$12)^((BA3-Assumptions!$F$7)/12),0)</f>
        <v/>
      </c>
      <c r="BB9" s="60">
        <f>IF(BB3&gt;=Assumptions!$F$7,Assumptions!$C$7/12*(1+Assumptions!$C$12)^((BB3-Assumptions!$F$7)/12),0)</f>
        <v/>
      </c>
      <c r="BC9" s="60">
        <f>IF(BC3&gt;=Assumptions!$F$7,Assumptions!$C$7/12*(1+Assumptions!$C$12)^((BC3-Assumptions!$F$7)/12),0)</f>
        <v/>
      </c>
      <c r="BD9" s="60">
        <f>IF(BD3&gt;=Assumptions!$F$7,Assumptions!$C$7/12*(1+Assumptions!$C$12)^((BD3-Assumptions!$F$7)/12),0)</f>
        <v/>
      </c>
      <c r="BE9" s="60">
        <f>IF(BE3&gt;=Assumptions!$F$7,Assumptions!$C$7/12*(1+Assumptions!$C$12)^((BE3-Assumptions!$F$7)/12),0)</f>
        <v/>
      </c>
      <c r="BF9" s="60">
        <f>IF(BF3&gt;=Assumptions!$F$7,Assumptions!$C$7/12*(1+Assumptions!$C$12)^((BF3-Assumptions!$F$7)/12),0)</f>
        <v/>
      </c>
      <c r="BG9" s="60">
        <f>IF(BG3&gt;=Assumptions!$F$7,Assumptions!$C$7/12*(1+Assumptions!$C$12)^((BG3-Assumptions!$F$7)/12),0)</f>
        <v/>
      </c>
      <c r="BH9" s="60">
        <f>IF(BH3&gt;=Assumptions!$F$7,Assumptions!$C$7/12*(1+Assumptions!$C$12)^((BH3-Assumptions!$F$7)/12),0)</f>
        <v/>
      </c>
      <c r="BI9" s="60">
        <f>IF(BI3&gt;=Assumptions!$F$7,Assumptions!$C$7/12*(1+Assumptions!$C$12)^((BI3-Assumptions!$F$7)/12),0)</f>
        <v/>
      </c>
      <c r="BJ9" s="60">
        <f>IF(BJ3&gt;=Assumptions!$F$7,Assumptions!$C$7/12*(1+Assumptions!$C$12)^((BJ3-Assumptions!$F$7)/12),0)</f>
        <v/>
      </c>
    </row>
    <row r="10">
      <c r="A10" s="43" t="n"/>
      <c r="B10" s="43" t="inlineStr">
        <is>
          <t>Add-on 1 revenue</t>
        </is>
      </c>
      <c r="C10" s="60">
        <f>IF(AND(N(Assumptions!$D$35)&gt;0,C3&gt;=((Assumptions!$C$35-1)*12+7)),Assumptions!$D$35/Assumptions!$C$23/12*(1+Assumptions!$C$12)^((C3-((Assumptions!$C$35-1)*12+7))/12),0)</f>
        <v/>
      </c>
      <c r="D10" s="60">
        <f>IF(AND(N(Assumptions!$D$35)&gt;0,D3&gt;=((Assumptions!$C$35-1)*12+7)),Assumptions!$D$35/Assumptions!$C$23/12*(1+Assumptions!$C$12)^((D3-((Assumptions!$C$35-1)*12+7))/12),0)</f>
        <v/>
      </c>
      <c r="E10" s="60">
        <f>IF(AND(N(Assumptions!$D$35)&gt;0,E3&gt;=((Assumptions!$C$35-1)*12+7)),Assumptions!$D$35/Assumptions!$C$23/12*(1+Assumptions!$C$12)^((E3-((Assumptions!$C$35-1)*12+7))/12),0)</f>
        <v/>
      </c>
      <c r="F10" s="60">
        <f>IF(AND(N(Assumptions!$D$35)&gt;0,F3&gt;=((Assumptions!$C$35-1)*12+7)),Assumptions!$D$35/Assumptions!$C$23/12*(1+Assumptions!$C$12)^((F3-((Assumptions!$C$35-1)*12+7))/12),0)</f>
        <v/>
      </c>
      <c r="G10" s="60">
        <f>IF(AND(N(Assumptions!$D$35)&gt;0,G3&gt;=((Assumptions!$C$35-1)*12+7)),Assumptions!$D$35/Assumptions!$C$23/12*(1+Assumptions!$C$12)^((G3-((Assumptions!$C$35-1)*12+7))/12),0)</f>
        <v/>
      </c>
      <c r="H10" s="60">
        <f>IF(AND(N(Assumptions!$D$35)&gt;0,H3&gt;=((Assumptions!$C$35-1)*12+7)),Assumptions!$D$35/Assumptions!$C$23/12*(1+Assumptions!$C$12)^((H3-((Assumptions!$C$35-1)*12+7))/12),0)</f>
        <v/>
      </c>
      <c r="I10" s="60">
        <f>IF(AND(N(Assumptions!$D$35)&gt;0,I3&gt;=((Assumptions!$C$35-1)*12+7)),Assumptions!$D$35/Assumptions!$C$23/12*(1+Assumptions!$C$12)^((I3-((Assumptions!$C$35-1)*12+7))/12),0)</f>
        <v/>
      </c>
      <c r="J10" s="60">
        <f>IF(AND(N(Assumptions!$D$35)&gt;0,J3&gt;=((Assumptions!$C$35-1)*12+7)),Assumptions!$D$35/Assumptions!$C$23/12*(1+Assumptions!$C$12)^((J3-((Assumptions!$C$35-1)*12+7))/12),0)</f>
        <v/>
      </c>
      <c r="K10" s="60">
        <f>IF(AND(N(Assumptions!$D$35)&gt;0,K3&gt;=((Assumptions!$C$35-1)*12+7)),Assumptions!$D$35/Assumptions!$C$23/12*(1+Assumptions!$C$12)^((K3-((Assumptions!$C$35-1)*12+7))/12),0)</f>
        <v/>
      </c>
      <c r="L10" s="60">
        <f>IF(AND(N(Assumptions!$D$35)&gt;0,L3&gt;=((Assumptions!$C$35-1)*12+7)),Assumptions!$D$35/Assumptions!$C$23/12*(1+Assumptions!$C$12)^((L3-((Assumptions!$C$35-1)*12+7))/12),0)</f>
        <v/>
      </c>
      <c r="M10" s="60">
        <f>IF(AND(N(Assumptions!$D$35)&gt;0,M3&gt;=((Assumptions!$C$35-1)*12+7)),Assumptions!$D$35/Assumptions!$C$23/12*(1+Assumptions!$C$12)^((M3-((Assumptions!$C$35-1)*12+7))/12),0)</f>
        <v/>
      </c>
      <c r="N10" s="60">
        <f>IF(AND(N(Assumptions!$D$35)&gt;0,N3&gt;=((Assumptions!$C$35-1)*12+7)),Assumptions!$D$35/Assumptions!$C$23/12*(1+Assumptions!$C$12)^((N3-((Assumptions!$C$35-1)*12+7))/12),0)</f>
        <v/>
      </c>
      <c r="O10" s="60">
        <f>IF(AND(N(Assumptions!$D$35)&gt;0,O3&gt;=((Assumptions!$C$35-1)*12+7)),Assumptions!$D$35/Assumptions!$C$23/12*(1+Assumptions!$C$12)^((O3-((Assumptions!$C$35-1)*12+7))/12),0)</f>
        <v/>
      </c>
      <c r="P10" s="60">
        <f>IF(AND(N(Assumptions!$D$35)&gt;0,P3&gt;=((Assumptions!$C$35-1)*12+7)),Assumptions!$D$35/Assumptions!$C$23/12*(1+Assumptions!$C$12)^((P3-((Assumptions!$C$35-1)*12+7))/12),0)</f>
        <v/>
      </c>
      <c r="Q10" s="60">
        <f>IF(AND(N(Assumptions!$D$35)&gt;0,Q3&gt;=((Assumptions!$C$35-1)*12+7)),Assumptions!$D$35/Assumptions!$C$23/12*(1+Assumptions!$C$12)^((Q3-((Assumptions!$C$35-1)*12+7))/12),0)</f>
        <v/>
      </c>
      <c r="R10" s="60">
        <f>IF(AND(N(Assumptions!$D$35)&gt;0,R3&gt;=((Assumptions!$C$35-1)*12+7)),Assumptions!$D$35/Assumptions!$C$23/12*(1+Assumptions!$C$12)^((R3-((Assumptions!$C$35-1)*12+7))/12),0)</f>
        <v/>
      </c>
      <c r="S10" s="60">
        <f>IF(AND(N(Assumptions!$D$35)&gt;0,S3&gt;=((Assumptions!$C$35-1)*12+7)),Assumptions!$D$35/Assumptions!$C$23/12*(1+Assumptions!$C$12)^((S3-((Assumptions!$C$35-1)*12+7))/12),0)</f>
        <v/>
      </c>
      <c r="T10" s="60">
        <f>IF(AND(N(Assumptions!$D$35)&gt;0,T3&gt;=((Assumptions!$C$35-1)*12+7)),Assumptions!$D$35/Assumptions!$C$23/12*(1+Assumptions!$C$12)^((T3-((Assumptions!$C$35-1)*12+7))/12),0)</f>
        <v/>
      </c>
      <c r="U10" s="60">
        <f>IF(AND(N(Assumptions!$D$35)&gt;0,U3&gt;=((Assumptions!$C$35-1)*12+7)),Assumptions!$D$35/Assumptions!$C$23/12*(1+Assumptions!$C$12)^((U3-((Assumptions!$C$35-1)*12+7))/12),0)</f>
        <v/>
      </c>
      <c r="V10" s="60">
        <f>IF(AND(N(Assumptions!$D$35)&gt;0,V3&gt;=((Assumptions!$C$35-1)*12+7)),Assumptions!$D$35/Assumptions!$C$23/12*(1+Assumptions!$C$12)^((V3-((Assumptions!$C$35-1)*12+7))/12),0)</f>
        <v/>
      </c>
      <c r="W10" s="60">
        <f>IF(AND(N(Assumptions!$D$35)&gt;0,W3&gt;=((Assumptions!$C$35-1)*12+7)),Assumptions!$D$35/Assumptions!$C$23/12*(1+Assumptions!$C$12)^((W3-((Assumptions!$C$35-1)*12+7))/12),0)</f>
        <v/>
      </c>
      <c r="X10" s="60">
        <f>IF(AND(N(Assumptions!$D$35)&gt;0,X3&gt;=((Assumptions!$C$35-1)*12+7)),Assumptions!$D$35/Assumptions!$C$23/12*(1+Assumptions!$C$12)^((X3-((Assumptions!$C$35-1)*12+7))/12),0)</f>
        <v/>
      </c>
      <c r="Y10" s="60">
        <f>IF(AND(N(Assumptions!$D$35)&gt;0,Y3&gt;=((Assumptions!$C$35-1)*12+7)),Assumptions!$D$35/Assumptions!$C$23/12*(1+Assumptions!$C$12)^((Y3-((Assumptions!$C$35-1)*12+7))/12),0)</f>
        <v/>
      </c>
      <c r="Z10" s="60">
        <f>IF(AND(N(Assumptions!$D$35)&gt;0,Z3&gt;=((Assumptions!$C$35-1)*12+7)),Assumptions!$D$35/Assumptions!$C$23/12*(1+Assumptions!$C$12)^((Z3-((Assumptions!$C$35-1)*12+7))/12),0)</f>
        <v/>
      </c>
      <c r="AA10" s="60">
        <f>IF(AND(N(Assumptions!$D$35)&gt;0,AA3&gt;=((Assumptions!$C$35-1)*12+7)),Assumptions!$D$35/Assumptions!$C$23/12*(1+Assumptions!$C$12)^((AA3-((Assumptions!$C$35-1)*12+7))/12),0)</f>
        <v/>
      </c>
      <c r="AB10" s="60">
        <f>IF(AND(N(Assumptions!$D$35)&gt;0,AB3&gt;=((Assumptions!$C$35-1)*12+7)),Assumptions!$D$35/Assumptions!$C$23/12*(1+Assumptions!$C$12)^((AB3-((Assumptions!$C$35-1)*12+7))/12),0)</f>
        <v/>
      </c>
      <c r="AC10" s="60">
        <f>IF(AND(N(Assumptions!$D$35)&gt;0,AC3&gt;=((Assumptions!$C$35-1)*12+7)),Assumptions!$D$35/Assumptions!$C$23/12*(1+Assumptions!$C$12)^((AC3-((Assumptions!$C$35-1)*12+7))/12),0)</f>
        <v/>
      </c>
      <c r="AD10" s="60">
        <f>IF(AND(N(Assumptions!$D$35)&gt;0,AD3&gt;=((Assumptions!$C$35-1)*12+7)),Assumptions!$D$35/Assumptions!$C$23/12*(1+Assumptions!$C$12)^((AD3-((Assumptions!$C$35-1)*12+7))/12),0)</f>
        <v/>
      </c>
      <c r="AE10" s="60">
        <f>IF(AND(N(Assumptions!$D$35)&gt;0,AE3&gt;=((Assumptions!$C$35-1)*12+7)),Assumptions!$D$35/Assumptions!$C$23/12*(1+Assumptions!$C$12)^((AE3-((Assumptions!$C$35-1)*12+7))/12),0)</f>
        <v/>
      </c>
      <c r="AF10" s="60">
        <f>IF(AND(N(Assumptions!$D$35)&gt;0,AF3&gt;=((Assumptions!$C$35-1)*12+7)),Assumptions!$D$35/Assumptions!$C$23/12*(1+Assumptions!$C$12)^((AF3-((Assumptions!$C$35-1)*12+7))/12),0)</f>
        <v/>
      </c>
      <c r="AG10" s="60">
        <f>IF(AND(N(Assumptions!$D$35)&gt;0,AG3&gt;=((Assumptions!$C$35-1)*12+7)),Assumptions!$D$35/Assumptions!$C$23/12*(1+Assumptions!$C$12)^((AG3-((Assumptions!$C$35-1)*12+7))/12),0)</f>
        <v/>
      </c>
      <c r="AH10" s="60">
        <f>IF(AND(N(Assumptions!$D$35)&gt;0,AH3&gt;=((Assumptions!$C$35-1)*12+7)),Assumptions!$D$35/Assumptions!$C$23/12*(1+Assumptions!$C$12)^((AH3-((Assumptions!$C$35-1)*12+7))/12),0)</f>
        <v/>
      </c>
      <c r="AI10" s="60">
        <f>IF(AND(N(Assumptions!$D$35)&gt;0,AI3&gt;=((Assumptions!$C$35-1)*12+7)),Assumptions!$D$35/Assumptions!$C$23/12*(1+Assumptions!$C$12)^((AI3-((Assumptions!$C$35-1)*12+7))/12),0)</f>
        <v/>
      </c>
      <c r="AJ10" s="60">
        <f>IF(AND(N(Assumptions!$D$35)&gt;0,AJ3&gt;=((Assumptions!$C$35-1)*12+7)),Assumptions!$D$35/Assumptions!$C$23/12*(1+Assumptions!$C$12)^((AJ3-((Assumptions!$C$35-1)*12+7))/12),0)</f>
        <v/>
      </c>
      <c r="AK10" s="60">
        <f>IF(AND(N(Assumptions!$D$35)&gt;0,AK3&gt;=((Assumptions!$C$35-1)*12+7)),Assumptions!$D$35/Assumptions!$C$23/12*(1+Assumptions!$C$12)^((AK3-((Assumptions!$C$35-1)*12+7))/12),0)</f>
        <v/>
      </c>
      <c r="AL10" s="60">
        <f>IF(AND(N(Assumptions!$D$35)&gt;0,AL3&gt;=((Assumptions!$C$35-1)*12+7)),Assumptions!$D$35/Assumptions!$C$23/12*(1+Assumptions!$C$12)^((AL3-((Assumptions!$C$35-1)*12+7))/12),0)</f>
        <v/>
      </c>
      <c r="AM10" s="60">
        <f>IF(AND(N(Assumptions!$D$35)&gt;0,AM3&gt;=((Assumptions!$C$35-1)*12+7)),Assumptions!$D$35/Assumptions!$C$23/12*(1+Assumptions!$C$12)^((AM3-((Assumptions!$C$35-1)*12+7))/12),0)</f>
        <v/>
      </c>
      <c r="AN10" s="60">
        <f>IF(AND(N(Assumptions!$D$35)&gt;0,AN3&gt;=((Assumptions!$C$35-1)*12+7)),Assumptions!$D$35/Assumptions!$C$23/12*(1+Assumptions!$C$12)^((AN3-((Assumptions!$C$35-1)*12+7))/12),0)</f>
        <v/>
      </c>
      <c r="AO10" s="60">
        <f>IF(AND(N(Assumptions!$D$35)&gt;0,AO3&gt;=((Assumptions!$C$35-1)*12+7)),Assumptions!$D$35/Assumptions!$C$23/12*(1+Assumptions!$C$12)^((AO3-((Assumptions!$C$35-1)*12+7))/12),0)</f>
        <v/>
      </c>
      <c r="AP10" s="60">
        <f>IF(AND(N(Assumptions!$D$35)&gt;0,AP3&gt;=((Assumptions!$C$35-1)*12+7)),Assumptions!$D$35/Assumptions!$C$23/12*(1+Assumptions!$C$12)^((AP3-((Assumptions!$C$35-1)*12+7))/12),0)</f>
        <v/>
      </c>
      <c r="AQ10" s="60">
        <f>IF(AND(N(Assumptions!$D$35)&gt;0,AQ3&gt;=((Assumptions!$C$35-1)*12+7)),Assumptions!$D$35/Assumptions!$C$23/12*(1+Assumptions!$C$12)^((AQ3-((Assumptions!$C$35-1)*12+7))/12),0)</f>
        <v/>
      </c>
      <c r="AR10" s="60">
        <f>IF(AND(N(Assumptions!$D$35)&gt;0,AR3&gt;=((Assumptions!$C$35-1)*12+7)),Assumptions!$D$35/Assumptions!$C$23/12*(1+Assumptions!$C$12)^((AR3-((Assumptions!$C$35-1)*12+7))/12),0)</f>
        <v/>
      </c>
      <c r="AS10" s="60">
        <f>IF(AND(N(Assumptions!$D$35)&gt;0,AS3&gt;=((Assumptions!$C$35-1)*12+7)),Assumptions!$D$35/Assumptions!$C$23/12*(1+Assumptions!$C$12)^((AS3-((Assumptions!$C$35-1)*12+7))/12),0)</f>
        <v/>
      </c>
      <c r="AT10" s="60">
        <f>IF(AND(N(Assumptions!$D$35)&gt;0,AT3&gt;=((Assumptions!$C$35-1)*12+7)),Assumptions!$D$35/Assumptions!$C$23/12*(1+Assumptions!$C$12)^((AT3-((Assumptions!$C$35-1)*12+7))/12),0)</f>
        <v/>
      </c>
      <c r="AU10" s="60">
        <f>IF(AND(N(Assumptions!$D$35)&gt;0,AU3&gt;=((Assumptions!$C$35-1)*12+7)),Assumptions!$D$35/Assumptions!$C$23/12*(1+Assumptions!$C$12)^((AU3-((Assumptions!$C$35-1)*12+7))/12),0)</f>
        <v/>
      </c>
      <c r="AV10" s="60">
        <f>IF(AND(N(Assumptions!$D$35)&gt;0,AV3&gt;=((Assumptions!$C$35-1)*12+7)),Assumptions!$D$35/Assumptions!$C$23/12*(1+Assumptions!$C$12)^((AV3-((Assumptions!$C$35-1)*12+7))/12),0)</f>
        <v/>
      </c>
      <c r="AW10" s="60">
        <f>IF(AND(N(Assumptions!$D$35)&gt;0,AW3&gt;=((Assumptions!$C$35-1)*12+7)),Assumptions!$D$35/Assumptions!$C$23/12*(1+Assumptions!$C$12)^((AW3-((Assumptions!$C$35-1)*12+7))/12),0)</f>
        <v/>
      </c>
      <c r="AX10" s="60">
        <f>IF(AND(N(Assumptions!$D$35)&gt;0,AX3&gt;=((Assumptions!$C$35-1)*12+7)),Assumptions!$D$35/Assumptions!$C$23/12*(1+Assumptions!$C$12)^((AX3-((Assumptions!$C$35-1)*12+7))/12),0)</f>
        <v/>
      </c>
      <c r="AY10" s="60">
        <f>IF(AND(N(Assumptions!$D$35)&gt;0,AY3&gt;=((Assumptions!$C$35-1)*12+7)),Assumptions!$D$35/Assumptions!$C$23/12*(1+Assumptions!$C$12)^((AY3-((Assumptions!$C$35-1)*12+7))/12),0)</f>
        <v/>
      </c>
      <c r="AZ10" s="60">
        <f>IF(AND(N(Assumptions!$D$35)&gt;0,AZ3&gt;=((Assumptions!$C$35-1)*12+7)),Assumptions!$D$35/Assumptions!$C$23/12*(1+Assumptions!$C$12)^((AZ3-((Assumptions!$C$35-1)*12+7))/12),0)</f>
        <v/>
      </c>
      <c r="BA10" s="60">
        <f>IF(AND(N(Assumptions!$D$35)&gt;0,BA3&gt;=((Assumptions!$C$35-1)*12+7)),Assumptions!$D$35/Assumptions!$C$23/12*(1+Assumptions!$C$12)^((BA3-((Assumptions!$C$35-1)*12+7))/12),0)</f>
        <v/>
      </c>
      <c r="BB10" s="60">
        <f>IF(AND(N(Assumptions!$D$35)&gt;0,BB3&gt;=((Assumptions!$C$35-1)*12+7)),Assumptions!$D$35/Assumptions!$C$23/12*(1+Assumptions!$C$12)^((BB3-((Assumptions!$C$35-1)*12+7))/12),0)</f>
        <v/>
      </c>
      <c r="BC10" s="60">
        <f>IF(AND(N(Assumptions!$D$35)&gt;0,BC3&gt;=((Assumptions!$C$35-1)*12+7)),Assumptions!$D$35/Assumptions!$C$23/12*(1+Assumptions!$C$12)^((BC3-((Assumptions!$C$35-1)*12+7))/12),0)</f>
        <v/>
      </c>
      <c r="BD10" s="60">
        <f>IF(AND(N(Assumptions!$D$35)&gt;0,BD3&gt;=((Assumptions!$C$35-1)*12+7)),Assumptions!$D$35/Assumptions!$C$23/12*(1+Assumptions!$C$12)^((BD3-((Assumptions!$C$35-1)*12+7))/12),0)</f>
        <v/>
      </c>
      <c r="BE10" s="60">
        <f>IF(AND(N(Assumptions!$D$35)&gt;0,BE3&gt;=((Assumptions!$C$35-1)*12+7)),Assumptions!$D$35/Assumptions!$C$23/12*(1+Assumptions!$C$12)^((BE3-((Assumptions!$C$35-1)*12+7))/12),0)</f>
        <v/>
      </c>
      <c r="BF10" s="60">
        <f>IF(AND(N(Assumptions!$D$35)&gt;0,BF3&gt;=((Assumptions!$C$35-1)*12+7)),Assumptions!$D$35/Assumptions!$C$23/12*(1+Assumptions!$C$12)^((BF3-((Assumptions!$C$35-1)*12+7))/12),0)</f>
        <v/>
      </c>
      <c r="BG10" s="60">
        <f>IF(AND(N(Assumptions!$D$35)&gt;0,BG3&gt;=((Assumptions!$C$35-1)*12+7)),Assumptions!$D$35/Assumptions!$C$23/12*(1+Assumptions!$C$12)^((BG3-((Assumptions!$C$35-1)*12+7))/12),0)</f>
        <v/>
      </c>
      <c r="BH10" s="60">
        <f>IF(AND(N(Assumptions!$D$35)&gt;0,BH3&gt;=((Assumptions!$C$35-1)*12+7)),Assumptions!$D$35/Assumptions!$C$23/12*(1+Assumptions!$C$12)^((BH3-((Assumptions!$C$35-1)*12+7))/12),0)</f>
        <v/>
      </c>
      <c r="BI10" s="60">
        <f>IF(AND(N(Assumptions!$D$35)&gt;0,BI3&gt;=((Assumptions!$C$35-1)*12+7)),Assumptions!$D$35/Assumptions!$C$23/12*(1+Assumptions!$C$12)^((BI3-((Assumptions!$C$35-1)*12+7))/12),0)</f>
        <v/>
      </c>
      <c r="BJ10" s="60">
        <f>IF(AND(N(Assumptions!$D$35)&gt;0,BJ3&gt;=((Assumptions!$C$35-1)*12+7)),Assumptions!$D$35/Assumptions!$C$23/12*(1+Assumptions!$C$12)^((BJ3-((Assumptions!$C$35-1)*12+7))/12),0)</f>
        <v/>
      </c>
    </row>
    <row r="11">
      <c r="A11" s="43" t="n"/>
      <c r="B11" s="43" t="inlineStr">
        <is>
          <t>Add-on 2 revenue</t>
        </is>
      </c>
      <c r="C11" s="60">
        <f>IF(AND(N(Assumptions!$D$36)&gt;0,C3&gt;=((Assumptions!$C$36-1)*12+7)),Assumptions!$D$36/Assumptions!$C$23/12*(1+Assumptions!$C$12)^((C3-((Assumptions!$C$36-1)*12+7))/12),0)</f>
        <v/>
      </c>
      <c r="D11" s="60">
        <f>IF(AND(N(Assumptions!$D$36)&gt;0,D3&gt;=((Assumptions!$C$36-1)*12+7)),Assumptions!$D$36/Assumptions!$C$23/12*(1+Assumptions!$C$12)^((D3-((Assumptions!$C$36-1)*12+7))/12),0)</f>
        <v/>
      </c>
      <c r="E11" s="60">
        <f>IF(AND(N(Assumptions!$D$36)&gt;0,E3&gt;=((Assumptions!$C$36-1)*12+7)),Assumptions!$D$36/Assumptions!$C$23/12*(1+Assumptions!$C$12)^((E3-((Assumptions!$C$36-1)*12+7))/12),0)</f>
        <v/>
      </c>
      <c r="F11" s="60">
        <f>IF(AND(N(Assumptions!$D$36)&gt;0,F3&gt;=((Assumptions!$C$36-1)*12+7)),Assumptions!$D$36/Assumptions!$C$23/12*(1+Assumptions!$C$12)^((F3-((Assumptions!$C$36-1)*12+7))/12),0)</f>
        <v/>
      </c>
      <c r="G11" s="60">
        <f>IF(AND(N(Assumptions!$D$36)&gt;0,G3&gt;=((Assumptions!$C$36-1)*12+7)),Assumptions!$D$36/Assumptions!$C$23/12*(1+Assumptions!$C$12)^((G3-((Assumptions!$C$36-1)*12+7))/12),0)</f>
        <v/>
      </c>
      <c r="H11" s="60">
        <f>IF(AND(N(Assumptions!$D$36)&gt;0,H3&gt;=((Assumptions!$C$36-1)*12+7)),Assumptions!$D$36/Assumptions!$C$23/12*(1+Assumptions!$C$12)^((H3-((Assumptions!$C$36-1)*12+7))/12),0)</f>
        <v/>
      </c>
      <c r="I11" s="60">
        <f>IF(AND(N(Assumptions!$D$36)&gt;0,I3&gt;=((Assumptions!$C$36-1)*12+7)),Assumptions!$D$36/Assumptions!$C$23/12*(1+Assumptions!$C$12)^((I3-((Assumptions!$C$36-1)*12+7))/12),0)</f>
        <v/>
      </c>
      <c r="J11" s="60">
        <f>IF(AND(N(Assumptions!$D$36)&gt;0,J3&gt;=((Assumptions!$C$36-1)*12+7)),Assumptions!$D$36/Assumptions!$C$23/12*(1+Assumptions!$C$12)^((J3-((Assumptions!$C$36-1)*12+7))/12),0)</f>
        <v/>
      </c>
      <c r="K11" s="60">
        <f>IF(AND(N(Assumptions!$D$36)&gt;0,K3&gt;=((Assumptions!$C$36-1)*12+7)),Assumptions!$D$36/Assumptions!$C$23/12*(1+Assumptions!$C$12)^((K3-((Assumptions!$C$36-1)*12+7))/12),0)</f>
        <v/>
      </c>
      <c r="L11" s="60">
        <f>IF(AND(N(Assumptions!$D$36)&gt;0,L3&gt;=((Assumptions!$C$36-1)*12+7)),Assumptions!$D$36/Assumptions!$C$23/12*(1+Assumptions!$C$12)^((L3-((Assumptions!$C$36-1)*12+7))/12),0)</f>
        <v/>
      </c>
      <c r="M11" s="60">
        <f>IF(AND(N(Assumptions!$D$36)&gt;0,M3&gt;=((Assumptions!$C$36-1)*12+7)),Assumptions!$D$36/Assumptions!$C$23/12*(1+Assumptions!$C$12)^((M3-((Assumptions!$C$36-1)*12+7))/12),0)</f>
        <v/>
      </c>
      <c r="N11" s="60">
        <f>IF(AND(N(Assumptions!$D$36)&gt;0,N3&gt;=((Assumptions!$C$36-1)*12+7)),Assumptions!$D$36/Assumptions!$C$23/12*(1+Assumptions!$C$12)^((N3-((Assumptions!$C$36-1)*12+7))/12),0)</f>
        <v/>
      </c>
      <c r="O11" s="60">
        <f>IF(AND(N(Assumptions!$D$36)&gt;0,O3&gt;=((Assumptions!$C$36-1)*12+7)),Assumptions!$D$36/Assumptions!$C$23/12*(1+Assumptions!$C$12)^((O3-((Assumptions!$C$36-1)*12+7))/12),0)</f>
        <v/>
      </c>
      <c r="P11" s="60">
        <f>IF(AND(N(Assumptions!$D$36)&gt;0,P3&gt;=((Assumptions!$C$36-1)*12+7)),Assumptions!$D$36/Assumptions!$C$23/12*(1+Assumptions!$C$12)^((P3-((Assumptions!$C$36-1)*12+7))/12),0)</f>
        <v/>
      </c>
      <c r="Q11" s="60">
        <f>IF(AND(N(Assumptions!$D$36)&gt;0,Q3&gt;=((Assumptions!$C$36-1)*12+7)),Assumptions!$D$36/Assumptions!$C$23/12*(1+Assumptions!$C$12)^((Q3-((Assumptions!$C$36-1)*12+7))/12),0)</f>
        <v/>
      </c>
      <c r="R11" s="60">
        <f>IF(AND(N(Assumptions!$D$36)&gt;0,R3&gt;=((Assumptions!$C$36-1)*12+7)),Assumptions!$D$36/Assumptions!$C$23/12*(1+Assumptions!$C$12)^((R3-((Assumptions!$C$36-1)*12+7))/12),0)</f>
        <v/>
      </c>
      <c r="S11" s="60">
        <f>IF(AND(N(Assumptions!$D$36)&gt;0,S3&gt;=((Assumptions!$C$36-1)*12+7)),Assumptions!$D$36/Assumptions!$C$23/12*(1+Assumptions!$C$12)^((S3-((Assumptions!$C$36-1)*12+7))/12),0)</f>
        <v/>
      </c>
      <c r="T11" s="60">
        <f>IF(AND(N(Assumptions!$D$36)&gt;0,T3&gt;=((Assumptions!$C$36-1)*12+7)),Assumptions!$D$36/Assumptions!$C$23/12*(1+Assumptions!$C$12)^((T3-((Assumptions!$C$36-1)*12+7))/12),0)</f>
        <v/>
      </c>
      <c r="U11" s="60">
        <f>IF(AND(N(Assumptions!$D$36)&gt;0,U3&gt;=((Assumptions!$C$36-1)*12+7)),Assumptions!$D$36/Assumptions!$C$23/12*(1+Assumptions!$C$12)^((U3-((Assumptions!$C$36-1)*12+7))/12),0)</f>
        <v/>
      </c>
      <c r="V11" s="60">
        <f>IF(AND(N(Assumptions!$D$36)&gt;0,V3&gt;=((Assumptions!$C$36-1)*12+7)),Assumptions!$D$36/Assumptions!$C$23/12*(1+Assumptions!$C$12)^((V3-((Assumptions!$C$36-1)*12+7))/12),0)</f>
        <v/>
      </c>
      <c r="W11" s="60">
        <f>IF(AND(N(Assumptions!$D$36)&gt;0,W3&gt;=((Assumptions!$C$36-1)*12+7)),Assumptions!$D$36/Assumptions!$C$23/12*(1+Assumptions!$C$12)^((W3-((Assumptions!$C$36-1)*12+7))/12),0)</f>
        <v/>
      </c>
      <c r="X11" s="60">
        <f>IF(AND(N(Assumptions!$D$36)&gt;0,X3&gt;=((Assumptions!$C$36-1)*12+7)),Assumptions!$D$36/Assumptions!$C$23/12*(1+Assumptions!$C$12)^((X3-((Assumptions!$C$36-1)*12+7))/12),0)</f>
        <v/>
      </c>
      <c r="Y11" s="60">
        <f>IF(AND(N(Assumptions!$D$36)&gt;0,Y3&gt;=((Assumptions!$C$36-1)*12+7)),Assumptions!$D$36/Assumptions!$C$23/12*(1+Assumptions!$C$12)^((Y3-((Assumptions!$C$36-1)*12+7))/12),0)</f>
        <v/>
      </c>
      <c r="Z11" s="60">
        <f>IF(AND(N(Assumptions!$D$36)&gt;0,Z3&gt;=((Assumptions!$C$36-1)*12+7)),Assumptions!$D$36/Assumptions!$C$23/12*(1+Assumptions!$C$12)^((Z3-((Assumptions!$C$36-1)*12+7))/12),0)</f>
        <v/>
      </c>
      <c r="AA11" s="60">
        <f>IF(AND(N(Assumptions!$D$36)&gt;0,AA3&gt;=((Assumptions!$C$36-1)*12+7)),Assumptions!$D$36/Assumptions!$C$23/12*(1+Assumptions!$C$12)^((AA3-((Assumptions!$C$36-1)*12+7))/12),0)</f>
        <v/>
      </c>
      <c r="AB11" s="60">
        <f>IF(AND(N(Assumptions!$D$36)&gt;0,AB3&gt;=((Assumptions!$C$36-1)*12+7)),Assumptions!$D$36/Assumptions!$C$23/12*(1+Assumptions!$C$12)^((AB3-((Assumptions!$C$36-1)*12+7))/12),0)</f>
        <v/>
      </c>
      <c r="AC11" s="60">
        <f>IF(AND(N(Assumptions!$D$36)&gt;0,AC3&gt;=((Assumptions!$C$36-1)*12+7)),Assumptions!$D$36/Assumptions!$C$23/12*(1+Assumptions!$C$12)^((AC3-((Assumptions!$C$36-1)*12+7))/12),0)</f>
        <v/>
      </c>
      <c r="AD11" s="60">
        <f>IF(AND(N(Assumptions!$D$36)&gt;0,AD3&gt;=((Assumptions!$C$36-1)*12+7)),Assumptions!$D$36/Assumptions!$C$23/12*(1+Assumptions!$C$12)^((AD3-((Assumptions!$C$36-1)*12+7))/12),0)</f>
        <v/>
      </c>
      <c r="AE11" s="60">
        <f>IF(AND(N(Assumptions!$D$36)&gt;0,AE3&gt;=((Assumptions!$C$36-1)*12+7)),Assumptions!$D$36/Assumptions!$C$23/12*(1+Assumptions!$C$12)^((AE3-((Assumptions!$C$36-1)*12+7))/12),0)</f>
        <v/>
      </c>
      <c r="AF11" s="60">
        <f>IF(AND(N(Assumptions!$D$36)&gt;0,AF3&gt;=((Assumptions!$C$36-1)*12+7)),Assumptions!$D$36/Assumptions!$C$23/12*(1+Assumptions!$C$12)^((AF3-((Assumptions!$C$36-1)*12+7))/12),0)</f>
        <v/>
      </c>
      <c r="AG11" s="60">
        <f>IF(AND(N(Assumptions!$D$36)&gt;0,AG3&gt;=((Assumptions!$C$36-1)*12+7)),Assumptions!$D$36/Assumptions!$C$23/12*(1+Assumptions!$C$12)^((AG3-((Assumptions!$C$36-1)*12+7))/12),0)</f>
        <v/>
      </c>
      <c r="AH11" s="60">
        <f>IF(AND(N(Assumptions!$D$36)&gt;0,AH3&gt;=((Assumptions!$C$36-1)*12+7)),Assumptions!$D$36/Assumptions!$C$23/12*(1+Assumptions!$C$12)^((AH3-((Assumptions!$C$36-1)*12+7))/12),0)</f>
        <v/>
      </c>
      <c r="AI11" s="60">
        <f>IF(AND(N(Assumptions!$D$36)&gt;0,AI3&gt;=((Assumptions!$C$36-1)*12+7)),Assumptions!$D$36/Assumptions!$C$23/12*(1+Assumptions!$C$12)^((AI3-((Assumptions!$C$36-1)*12+7))/12),0)</f>
        <v/>
      </c>
      <c r="AJ11" s="60">
        <f>IF(AND(N(Assumptions!$D$36)&gt;0,AJ3&gt;=((Assumptions!$C$36-1)*12+7)),Assumptions!$D$36/Assumptions!$C$23/12*(1+Assumptions!$C$12)^((AJ3-((Assumptions!$C$36-1)*12+7))/12),0)</f>
        <v/>
      </c>
      <c r="AK11" s="60">
        <f>IF(AND(N(Assumptions!$D$36)&gt;0,AK3&gt;=((Assumptions!$C$36-1)*12+7)),Assumptions!$D$36/Assumptions!$C$23/12*(1+Assumptions!$C$12)^((AK3-((Assumptions!$C$36-1)*12+7))/12),0)</f>
        <v/>
      </c>
      <c r="AL11" s="60">
        <f>IF(AND(N(Assumptions!$D$36)&gt;0,AL3&gt;=((Assumptions!$C$36-1)*12+7)),Assumptions!$D$36/Assumptions!$C$23/12*(1+Assumptions!$C$12)^((AL3-((Assumptions!$C$36-1)*12+7))/12),0)</f>
        <v/>
      </c>
      <c r="AM11" s="60">
        <f>IF(AND(N(Assumptions!$D$36)&gt;0,AM3&gt;=((Assumptions!$C$36-1)*12+7)),Assumptions!$D$36/Assumptions!$C$23/12*(1+Assumptions!$C$12)^((AM3-((Assumptions!$C$36-1)*12+7))/12),0)</f>
        <v/>
      </c>
      <c r="AN11" s="60">
        <f>IF(AND(N(Assumptions!$D$36)&gt;0,AN3&gt;=((Assumptions!$C$36-1)*12+7)),Assumptions!$D$36/Assumptions!$C$23/12*(1+Assumptions!$C$12)^((AN3-((Assumptions!$C$36-1)*12+7))/12),0)</f>
        <v/>
      </c>
      <c r="AO11" s="60">
        <f>IF(AND(N(Assumptions!$D$36)&gt;0,AO3&gt;=((Assumptions!$C$36-1)*12+7)),Assumptions!$D$36/Assumptions!$C$23/12*(1+Assumptions!$C$12)^((AO3-((Assumptions!$C$36-1)*12+7))/12),0)</f>
        <v/>
      </c>
      <c r="AP11" s="60">
        <f>IF(AND(N(Assumptions!$D$36)&gt;0,AP3&gt;=((Assumptions!$C$36-1)*12+7)),Assumptions!$D$36/Assumptions!$C$23/12*(1+Assumptions!$C$12)^((AP3-((Assumptions!$C$36-1)*12+7))/12),0)</f>
        <v/>
      </c>
      <c r="AQ11" s="60">
        <f>IF(AND(N(Assumptions!$D$36)&gt;0,AQ3&gt;=((Assumptions!$C$36-1)*12+7)),Assumptions!$D$36/Assumptions!$C$23/12*(1+Assumptions!$C$12)^((AQ3-((Assumptions!$C$36-1)*12+7))/12),0)</f>
        <v/>
      </c>
      <c r="AR11" s="60">
        <f>IF(AND(N(Assumptions!$D$36)&gt;0,AR3&gt;=((Assumptions!$C$36-1)*12+7)),Assumptions!$D$36/Assumptions!$C$23/12*(1+Assumptions!$C$12)^((AR3-((Assumptions!$C$36-1)*12+7))/12),0)</f>
        <v/>
      </c>
      <c r="AS11" s="60">
        <f>IF(AND(N(Assumptions!$D$36)&gt;0,AS3&gt;=((Assumptions!$C$36-1)*12+7)),Assumptions!$D$36/Assumptions!$C$23/12*(1+Assumptions!$C$12)^((AS3-((Assumptions!$C$36-1)*12+7))/12),0)</f>
        <v/>
      </c>
      <c r="AT11" s="60">
        <f>IF(AND(N(Assumptions!$D$36)&gt;0,AT3&gt;=((Assumptions!$C$36-1)*12+7)),Assumptions!$D$36/Assumptions!$C$23/12*(1+Assumptions!$C$12)^((AT3-((Assumptions!$C$36-1)*12+7))/12),0)</f>
        <v/>
      </c>
      <c r="AU11" s="60">
        <f>IF(AND(N(Assumptions!$D$36)&gt;0,AU3&gt;=((Assumptions!$C$36-1)*12+7)),Assumptions!$D$36/Assumptions!$C$23/12*(1+Assumptions!$C$12)^((AU3-((Assumptions!$C$36-1)*12+7))/12),0)</f>
        <v/>
      </c>
      <c r="AV11" s="60">
        <f>IF(AND(N(Assumptions!$D$36)&gt;0,AV3&gt;=((Assumptions!$C$36-1)*12+7)),Assumptions!$D$36/Assumptions!$C$23/12*(1+Assumptions!$C$12)^((AV3-((Assumptions!$C$36-1)*12+7))/12),0)</f>
        <v/>
      </c>
      <c r="AW11" s="60">
        <f>IF(AND(N(Assumptions!$D$36)&gt;0,AW3&gt;=((Assumptions!$C$36-1)*12+7)),Assumptions!$D$36/Assumptions!$C$23/12*(1+Assumptions!$C$12)^((AW3-((Assumptions!$C$36-1)*12+7))/12),0)</f>
        <v/>
      </c>
      <c r="AX11" s="60">
        <f>IF(AND(N(Assumptions!$D$36)&gt;0,AX3&gt;=((Assumptions!$C$36-1)*12+7)),Assumptions!$D$36/Assumptions!$C$23/12*(1+Assumptions!$C$12)^((AX3-((Assumptions!$C$36-1)*12+7))/12),0)</f>
        <v/>
      </c>
      <c r="AY11" s="60">
        <f>IF(AND(N(Assumptions!$D$36)&gt;0,AY3&gt;=((Assumptions!$C$36-1)*12+7)),Assumptions!$D$36/Assumptions!$C$23/12*(1+Assumptions!$C$12)^((AY3-((Assumptions!$C$36-1)*12+7))/12),0)</f>
        <v/>
      </c>
      <c r="AZ11" s="60">
        <f>IF(AND(N(Assumptions!$D$36)&gt;0,AZ3&gt;=((Assumptions!$C$36-1)*12+7)),Assumptions!$D$36/Assumptions!$C$23/12*(1+Assumptions!$C$12)^((AZ3-((Assumptions!$C$36-1)*12+7))/12),0)</f>
        <v/>
      </c>
      <c r="BA11" s="60">
        <f>IF(AND(N(Assumptions!$D$36)&gt;0,BA3&gt;=((Assumptions!$C$36-1)*12+7)),Assumptions!$D$36/Assumptions!$C$23/12*(1+Assumptions!$C$12)^((BA3-((Assumptions!$C$36-1)*12+7))/12),0)</f>
        <v/>
      </c>
      <c r="BB11" s="60">
        <f>IF(AND(N(Assumptions!$D$36)&gt;0,BB3&gt;=((Assumptions!$C$36-1)*12+7)),Assumptions!$D$36/Assumptions!$C$23/12*(1+Assumptions!$C$12)^((BB3-((Assumptions!$C$36-1)*12+7))/12),0)</f>
        <v/>
      </c>
      <c r="BC11" s="60">
        <f>IF(AND(N(Assumptions!$D$36)&gt;0,BC3&gt;=((Assumptions!$C$36-1)*12+7)),Assumptions!$D$36/Assumptions!$C$23/12*(1+Assumptions!$C$12)^((BC3-((Assumptions!$C$36-1)*12+7))/12),0)</f>
        <v/>
      </c>
      <c r="BD11" s="60">
        <f>IF(AND(N(Assumptions!$D$36)&gt;0,BD3&gt;=((Assumptions!$C$36-1)*12+7)),Assumptions!$D$36/Assumptions!$C$23/12*(1+Assumptions!$C$12)^((BD3-((Assumptions!$C$36-1)*12+7))/12),0)</f>
        <v/>
      </c>
      <c r="BE11" s="60">
        <f>IF(AND(N(Assumptions!$D$36)&gt;0,BE3&gt;=((Assumptions!$C$36-1)*12+7)),Assumptions!$D$36/Assumptions!$C$23/12*(1+Assumptions!$C$12)^((BE3-((Assumptions!$C$36-1)*12+7))/12),0)</f>
        <v/>
      </c>
      <c r="BF11" s="60">
        <f>IF(AND(N(Assumptions!$D$36)&gt;0,BF3&gt;=((Assumptions!$C$36-1)*12+7)),Assumptions!$D$36/Assumptions!$C$23/12*(1+Assumptions!$C$12)^((BF3-((Assumptions!$C$36-1)*12+7))/12),0)</f>
        <v/>
      </c>
      <c r="BG11" s="60">
        <f>IF(AND(N(Assumptions!$D$36)&gt;0,BG3&gt;=((Assumptions!$C$36-1)*12+7)),Assumptions!$D$36/Assumptions!$C$23/12*(1+Assumptions!$C$12)^((BG3-((Assumptions!$C$36-1)*12+7))/12),0)</f>
        <v/>
      </c>
      <c r="BH11" s="60">
        <f>IF(AND(N(Assumptions!$D$36)&gt;0,BH3&gt;=((Assumptions!$C$36-1)*12+7)),Assumptions!$D$36/Assumptions!$C$23/12*(1+Assumptions!$C$12)^((BH3-((Assumptions!$C$36-1)*12+7))/12),0)</f>
        <v/>
      </c>
      <c r="BI11" s="60">
        <f>IF(AND(N(Assumptions!$D$36)&gt;0,BI3&gt;=((Assumptions!$C$36-1)*12+7)),Assumptions!$D$36/Assumptions!$C$23/12*(1+Assumptions!$C$12)^((BI3-((Assumptions!$C$36-1)*12+7))/12),0)</f>
        <v/>
      </c>
      <c r="BJ11" s="60">
        <f>IF(AND(N(Assumptions!$D$36)&gt;0,BJ3&gt;=((Assumptions!$C$36-1)*12+7)),Assumptions!$D$36/Assumptions!$C$23/12*(1+Assumptions!$C$12)^((BJ3-((Assumptions!$C$36-1)*12+7))/12),0)</f>
        <v/>
      </c>
    </row>
    <row r="12">
      <c r="A12" s="43" t="n"/>
      <c r="B12" s="43" t="inlineStr">
        <is>
          <t>Add-on 3 revenue</t>
        </is>
      </c>
      <c r="C12" s="60">
        <f>IF(AND(N(Assumptions!$D$37)&gt;0,C3&gt;=((Assumptions!$C$37-1)*12+7)),Assumptions!$D$37/Assumptions!$C$23/12*(1+Assumptions!$C$12)^((C3-((Assumptions!$C$37-1)*12+7))/12),0)</f>
        <v/>
      </c>
      <c r="D12" s="60">
        <f>IF(AND(N(Assumptions!$D$37)&gt;0,D3&gt;=((Assumptions!$C$37-1)*12+7)),Assumptions!$D$37/Assumptions!$C$23/12*(1+Assumptions!$C$12)^((D3-((Assumptions!$C$37-1)*12+7))/12),0)</f>
        <v/>
      </c>
      <c r="E12" s="60">
        <f>IF(AND(N(Assumptions!$D$37)&gt;0,E3&gt;=((Assumptions!$C$37-1)*12+7)),Assumptions!$D$37/Assumptions!$C$23/12*(1+Assumptions!$C$12)^((E3-((Assumptions!$C$37-1)*12+7))/12),0)</f>
        <v/>
      </c>
      <c r="F12" s="60">
        <f>IF(AND(N(Assumptions!$D$37)&gt;0,F3&gt;=((Assumptions!$C$37-1)*12+7)),Assumptions!$D$37/Assumptions!$C$23/12*(1+Assumptions!$C$12)^((F3-((Assumptions!$C$37-1)*12+7))/12),0)</f>
        <v/>
      </c>
      <c r="G12" s="60">
        <f>IF(AND(N(Assumptions!$D$37)&gt;0,G3&gt;=((Assumptions!$C$37-1)*12+7)),Assumptions!$D$37/Assumptions!$C$23/12*(1+Assumptions!$C$12)^((G3-((Assumptions!$C$37-1)*12+7))/12),0)</f>
        <v/>
      </c>
      <c r="H12" s="60">
        <f>IF(AND(N(Assumptions!$D$37)&gt;0,H3&gt;=((Assumptions!$C$37-1)*12+7)),Assumptions!$D$37/Assumptions!$C$23/12*(1+Assumptions!$C$12)^((H3-((Assumptions!$C$37-1)*12+7))/12),0)</f>
        <v/>
      </c>
      <c r="I12" s="60">
        <f>IF(AND(N(Assumptions!$D$37)&gt;0,I3&gt;=((Assumptions!$C$37-1)*12+7)),Assumptions!$D$37/Assumptions!$C$23/12*(1+Assumptions!$C$12)^((I3-((Assumptions!$C$37-1)*12+7))/12),0)</f>
        <v/>
      </c>
      <c r="J12" s="60">
        <f>IF(AND(N(Assumptions!$D$37)&gt;0,J3&gt;=((Assumptions!$C$37-1)*12+7)),Assumptions!$D$37/Assumptions!$C$23/12*(1+Assumptions!$C$12)^((J3-((Assumptions!$C$37-1)*12+7))/12),0)</f>
        <v/>
      </c>
      <c r="K12" s="60">
        <f>IF(AND(N(Assumptions!$D$37)&gt;0,K3&gt;=((Assumptions!$C$37-1)*12+7)),Assumptions!$D$37/Assumptions!$C$23/12*(1+Assumptions!$C$12)^((K3-((Assumptions!$C$37-1)*12+7))/12),0)</f>
        <v/>
      </c>
      <c r="L12" s="60">
        <f>IF(AND(N(Assumptions!$D$37)&gt;0,L3&gt;=((Assumptions!$C$37-1)*12+7)),Assumptions!$D$37/Assumptions!$C$23/12*(1+Assumptions!$C$12)^((L3-((Assumptions!$C$37-1)*12+7))/12),0)</f>
        <v/>
      </c>
      <c r="M12" s="60">
        <f>IF(AND(N(Assumptions!$D$37)&gt;0,M3&gt;=((Assumptions!$C$37-1)*12+7)),Assumptions!$D$37/Assumptions!$C$23/12*(1+Assumptions!$C$12)^((M3-((Assumptions!$C$37-1)*12+7))/12),0)</f>
        <v/>
      </c>
      <c r="N12" s="60">
        <f>IF(AND(N(Assumptions!$D$37)&gt;0,N3&gt;=((Assumptions!$C$37-1)*12+7)),Assumptions!$D$37/Assumptions!$C$23/12*(1+Assumptions!$C$12)^((N3-((Assumptions!$C$37-1)*12+7))/12),0)</f>
        <v/>
      </c>
      <c r="O12" s="60">
        <f>IF(AND(N(Assumptions!$D$37)&gt;0,O3&gt;=((Assumptions!$C$37-1)*12+7)),Assumptions!$D$37/Assumptions!$C$23/12*(1+Assumptions!$C$12)^((O3-((Assumptions!$C$37-1)*12+7))/12),0)</f>
        <v/>
      </c>
      <c r="P12" s="60">
        <f>IF(AND(N(Assumptions!$D$37)&gt;0,P3&gt;=((Assumptions!$C$37-1)*12+7)),Assumptions!$D$37/Assumptions!$C$23/12*(1+Assumptions!$C$12)^((P3-((Assumptions!$C$37-1)*12+7))/12),0)</f>
        <v/>
      </c>
      <c r="Q12" s="60">
        <f>IF(AND(N(Assumptions!$D$37)&gt;0,Q3&gt;=((Assumptions!$C$37-1)*12+7)),Assumptions!$D$37/Assumptions!$C$23/12*(1+Assumptions!$C$12)^((Q3-((Assumptions!$C$37-1)*12+7))/12),0)</f>
        <v/>
      </c>
      <c r="R12" s="60">
        <f>IF(AND(N(Assumptions!$D$37)&gt;0,R3&gt;=((Assumptions!$C$37-1)*12+7)),Assumptions!$D$37/Assumptions!$C$23/12*(1+Assumptions!$C$12)^((R3-((Assumptions!$C$37-1)*12+7))/12),0)</f>
        <v/>
      </c>
      <c r="S12" s="60">
        <f>IF(AND(N(Assumptions!$D$37)&gt;0,S3&gt;=((Assumptions!$C$37-1)*12+7)),Assumptions!$D$37/Assumptions!$C$23/12*(1+Assumptions!$C$12)^((S3-((Assumptions!$C$37-1)*12+7))/12),0)</f>
        <v/>
      </c>
      <c r="T12" s="60">
        <f>IF(AND(N(Assumptions!$D$37)&gt;0,T3&gt;=((Assumptions!$C$37-1)*12+7)),Assumptions!$D$37/Assumptions!$C$23/12*(1+Assumptions!$C$12)^((T3-((Assumptions!$C$37-1)*12+7))/12),0)</f>
        <v/>
      </c>
      <c r="U12" s="60">
        <f>IF(AND(N(Assumptions!$D$37)&gt;0,U3&gt;=((Assumptions!$C$37-1)*12+7)),Assumptions!$D$37/Assumptions!$C$23/12*(1+Assumptions!$C$12)^((U3-((Assumptions!$C$37-1)*12+7))/12),0)</f>
        <v/>
      </c>
      <c r="V12" s="60">
        <f>IF(AND(N(Assumptions!$D$37)&gt;0,V3&gt;=((Assumptions!$C$37-1)*12+7)),Assumptions!$D$37/Assumptions!$C$23/12*(1+Assumptions!$C$12)^((V3-((Assumptions!$C$37-1)*12+7))/12),0)</f>
        <v/>
      </c>
      <c r="W12" s="60">
        <f>IF(AND(N(Assumptions!$D$37)&gt;0,W3&gt;=((Assumptions!$C$37-1)*12+7)),Assumptions!$D$37/Assumptions!$C$23/12*(1+Assumptions!$C$12)^((W3-((Assumptions!$C$37-1)*12+7))/12),0)</f>
        <v/>
      </c>
      <c r="X12" s="60">
        <f>IF(AND(N(Assumptions!$D$37)&gt;0,X3&gt;=((Assumptions!$C$37-1)*12+7)),Assumptions!$D$37/Assumptions!$C$23/12*(1+Assumptions!$C$12)^((X3-((Assumptions!$C$37-1)*12+7))/12),0)</f>
        <v/>
      </c>
      <c r="Y12" s="60">
        <f>IF(AND(N(Assumptions!$D$37)&gt;0,Y3&gt;=((Assumptions!$C$37-1)*12+7)),Assumptions!$D$37/Assumptions!$C$23/12*(1+Assumptions!$C$12)^((Y3-((Assumptions!$C$37-1)*12+7))/12),0)</f>
        <v/>
      </c>
      <c r="Z12" s="60">
        <f>IF(AND(N(Assumptions!$D$37)&gt;0,Z3&gt;=((Assumptions!$C$37-1)*12+7)),Assumptions!$D$37/Assumptions!$C$23/12*(1+Assumptions!$C$12)^((Z3-((Assumptions!$C$37-1)*12+7))/12),0)</f>
        <v/>
      </c>
      <c r="AA12" s="60">
        <f>IF(AND(N(Assumptions!$D$37)&gt;0,AA3&gt;=((Assumptions!$C$37-1)*12+7)),Assumptions!$D$37/Assumptions!$C$23/12*(1+Assumptions!$C$12)^((AA3-((Assumptions!$C$37-1)*12+7))/12),0)</f>
        <v/>
      </c>
      <c r="AB12" s="60">
        <f>IF(AND(N(Assumptions!$D$37)&gt;0,AB3&gt;=((Assumptions!$C$37-1)*12+7)),Assumptions!$D$37/Assumptions!$C$23/12*(1+Assumptions!$C$12)^((AB3-((Assumptions!$C$37-1)*12+7))/12),0)</f>
        <v/>
      </c>
      <c r="AC12" s="60">
        <f>IF(AND(N(Assumptions!$D$37)&gt;0,AC3&gt;=((Assumptions!$C$37-1)*12+7)),Assumptions!$D$37/Assumptions!$C$23/12*(1+Assumptions!$C$12)^((AC3-((Assumptions!$C$37-1)*12+7))/12),0)</f>
        <v/>
      </c>
      <c r="AD12" s="60">
        <f>IF(AND(N(Assumptions!$D$37)&gt;0,AD3&gt;=((Assumptions!$C$37-1)*12+7)),Assumptions!$D$37/Assumptions!$C$23/12*(1+Assumptions!$C$12)^((AD3-((Assumptions!$C$37-1)*12+7))/12),0)</f>
        <v/>
      </c>
      <c r="AE12" s="60">
        <f>IF(AND(N(Assumptions!$D$37)&gt;0,AE3&gt;=((Assumptions!$C$37-1)*12+7)),Assumptions!$D$37/Assumptions!$C$23/12*(1+Assumptions!$C$12)^((AE3-((Assumptions!$C$37-1)*12+7))/12),0)</f>
        <v/>
      </c>
      <c r="AF12" s="60">
        <f>IF(AND(N(Assumptions!$D$37)&gt;0,AF3&gt;=((Assumptions!$C$37-1)*12+7)),Assumptions!$D$37/Assumptions!$C$23/12*(1+Assumptions!$C$12)^((AF3-((Assumptions!$C$37-1)*12+7))/12),0)</f>
        <v/>
      </c>
      <c r="AG12" s="60">
        <f>IF(AND(N(Assumptions!$D$37)&gt;0,AG3&gt;=((Assumptions!$C$37-1)*12+7)),Assumptions!$D$37/Assumptions!$C$23/12*(1+Assumptions!$C$12)^((AG3-((Assumptions!$C$37-1)*12+7))/12),0)</f>
        <v/>
      </c>
      <c r="AH12" s="60">
        <f>IF(AND(N(Assumptions!$D$37)&gt;0,AH3&gt;=((Assumptions!$C$37-1)*12+7)),Assumptions!$D$37/Assumptions!$C$23/12*(1+Assumptions!$C$12)^((AH3-((Assumptions!$C$37-1)*12+7))/12),0)</f>
        <v/>
      </c>
      <c r="AI12" s="60">
        <f>IF(AND(N(Assumptions!$D$37)&gt;0,AI3&gt;=((Assumptions!$C$37-1)*12+7)),Assumptions!$D$37/Assumptions!$C$23/12*(1+Assumptions!$C$12)^((AI3-((Assumptions!$C$37-1)*12+7))/12),0)</f>
        <v/>
      </c>
      <c r="AJ12" s="60">
        <f>IF(AND(N(Assumptions!$D$37)&gt;0,AJ3&gt;=((Assumptions!$C$37-1)*12+7)),Assumptions!$D$37/Assumptions!$C$23/12*(1+Assumptions!$C$12)^((AJ3-((Assumptions!$C$37-1)*12+7))/12),0)</f>
        <v/>
      </c>
      <c r="AK12" s="60">
        <f>IF(AND(N(Assumptions!$D$37)&gt;0,AK3&gt;=((Assumptions!$C$37-1)*12+7)),Assumptions!$D$37/Assumptions!$C$23/12*(1+Assumptions!$C$12)^((AK3-((Assumptions!$C$37-1)*12+7))/12),0)</f>
        <v/>
      </c>
      <c r="AL12" s="60">
        <f>IF(AND(N(Assumptions!$D$37)&gt;0,AL3&gt;=((Assumptions!$C$37-1)*12+7)),Assumptions!$D$37/Assumptions!$C$23/12*(1+Assumptions!$C$12)^((AL3-((Assumptions!$C$37-1)*12+7))/12),0)</f>
        <v/>
      </c>
      <c r="AM12" s="60">
        <f>IF(AND(N(Assumptions!$D$37)&gt;0,AM3&gt;=((Assumptions!$C$37-1)*12+7)),Assumptions!$D$37/Assumptions!$C$23/12*(1+Assumptions!$C$12)^((AM3-((Assumptions!$C$37-1)*12+7))/12),0)</f>
        <v/>
      </c>
      <c r="AN12" s="60">
        <f>IF(AND(N(Assumptions!$D$37)&gt;0,AN3&gt;=((Assumptions!$C$37-1)*12+7)),Assumptions!$D$37/Assumptions!$C$23/12*(1+Assumptions!$C$12)^((AN3-((Assumptions!$C$37-1)*12+7))/12),0)</f>
        <v/>
      </c>
      <c r="AO12" s="60">
        <f>IF(AND(N(Assumptions!$D$37)&gt;0,AO3&gt;=((Assumptions!$C$37-1)*12+7)),Assumptions!$D$37/Assumptions!$C$23/12*(1+Assumptions!$C$12)^((AO3-((Assumptions!$C$37-1)*12+7))/12),0)</f>
        <v/>
      </c>
      <c r="AP12" s="60">
        <f>IF(AND(N(Assumptions!$D$37)&gt;0,AP3&gt;=((Assumptions!$C$37-1)*12+7)),Assumptions!$D$37/Assumptions!$C$23/12*(1+Assumptions!$C$12)^((AP3-((Assumptions!$C$37-1)*12+7))/12),0)</f>
        <v/>
      </c>
      <c r="AQ12" s="60">
        <f>IF(AND(N(Assumptions!$D$37)&gt;0,AQ3&gt;=((Assumptions!$C$37-1)*12+7)),Assumptions!$D$37/Assumptions!$C$23/12*(1+Assumptions!$C$12)^((AQ3-((Assumptions!$C$37-1)*12+7))/12),0)</f>
        <v/>
      </c>
      <c r="AR12" s="60">
        <f>IF(AND(N(Assumptions!$D$37)&gt;0,AR3&gt;=((Assumptions!$C$37-1)*12+7)),Assumptions!$D$37/Assumptions!$C$23/12*(1+Assumptions!$C$12)^((AR3-((Assumptions!$C$37-1)*12+7))/12),0)</f>
        <v/>
      </c>
      <c r="AS12" s="60">
        <f>IF(AND(N(Assumptions!$D$37)&gt;0,AS3&gt;=((Assumptions!$C$37-1)*12+7)),Assumptions!$D$37/Assumptions!$C$23/12*(1+Assumptions!$C$12)^((AS3-((Assumptions!$C$37-1)*12+7))/12),0)</f>
        <v/>
      </c>
      <c r="AT12" s="60">
        <f>IF(AND(N(Assumptions!$D$37)&gt;0,AT3&gt;=((Assumptions!$C$37-1)*12+7)),Assumptions!$D$37/Assumptions!$C$23/12*(1+Assumptions!$C$12)^((AT3-((Assumptions!$C$37-1)*12+7))/12),0)</f>
        <v/>
      </c>
      <c r="AU12" s="60">
        <f>IF(AND(N(Assumptions!$D$37)&gt;0,AU3&gt;=((Assumptions!$C$37-1)*12+7)),Assumptions!$D$37/Assumptions!$C$23/12*(1+Assumptions!$C$12)^((AU3-((Assumptions!$C$37-1)*12+7))/12),0)</f>
        <v/>
      </c>
      <c r="AV12" s="60">
        <f>IF(AND(N(Assumptions!$D$37)&gt;0,AV3&gt;=((Assumptions!$C$37-1)*12+7)),Assumptions!$D$37/Assumptions!$C$23/12*(1+Assumptions!$C$12)^((AV3-((Assumptions!$C$37-1)*12+7))/12),0)</f>
        <v/>
      </c>
      <c r="AW12" s="60">
        <f>IF(AND(N(Assumptions!$D$37)&gt;0,AW3&gt;=((Assumptions!$C$37-1)*12+7)),Assumptions!$D$37/Assumptions!$C$23/12*(1+Assumptions!$C$12)^((AW3-((Assumptions!$C$37-1)*12+7))/12),0)</f>
        <v/>
      </c>
      <c r="AX12" s="60">
        <f>IF(AND(N(Assumptions!$D$37)&gt;0,AX3&gt;=((Assumptions!$C$37-1)*12+7)),Assumptions!$D$37/Assumptions!$C$23/12*(1+Assumptions!$C$12)^((AX3-((Assumptions!$C$37-1)*12+7))/12),0)</f>
        <v/>
      </c>
      <c r="AY12" s="60">
        <f>IF(AND(N(Assumptions!$D$37)&gt;0,AY3&gt;=((Assumptions!$C$37-1)*12+7)),Assumptions!$D$37/Assumptions!$C$23/12*(1+Assumptions!$C$12)^((AY3-((Assumptions!$C$37-1)*12+7))/12),0)</f>
        <v/>
      </c>
      <c r="AZ12" s="60">
        <f>IF(AND(N(Assumptions!$D$37)&gt;0,AZ3&gt;=((Assumptions!$C$37-1)*12+7)),Assumptions!$D$37/Assumptions!$C$23/12*(1+Assumptions!$C$12)^((AZ3-((Assumptions!$C$37-1)*12+7))/12),0)</f>
        <v/>
      </c>
      <c r="BA12" s="60">
        <f>IF(AND(N(Assumptions!$D$37)&gt;0,BA3&gt;=((Assumptions!$C$37-1)*12+7)),Assumptions!$D$37/Assumptions!$C$23/12*(1+Assumptions!$C$12)^((BA3-((Assumptions!$C$37-1)*12+7))/12),0)</f>
        <v/>
      </c>
      <c r="BB12" s="60">
        <f>IF(AND(N(Assumptions!$D$37)&gt;0,BB3&gt;=((Assumptions!$C$37-1)*12+7)),Assumptions!$D$37/Assumptions!$C$23/12*(1+Assumptions!$C$12)^((BB3-((Assumptions!$C$37-1)*12+7))/12),0)</f>
        <v/>
      </c>
      <c r="BC12" s="60">
        <f>IF(AND(N(Assumptions!$D$37)&gt;0,BC3&gt;=((Assumptions!$C$37-1)*12+7)),Assumptions!$D$37/Assumptions!$C$23/12*(1+Assumptions!$C$12)^((BC3-((Assumptions!$C$37-1)*12+7))/12),0)</f>
        <v/>
      </c>
      <c r="BD12" s="60">
        <f>IF(AND(N(Assumptions!$D$37)&gt;0,BD3&gt;=((Assumptions!$C$37-1)*12+7)),Assumptions!$D$37/Assumptions!$C$23/12*(1+Assumptions!$C$12)^((BD3-((Assumptions!$C$37-1)*12+7))/12),0)</f>
        <v/>
      </c>
      <c r="BE12" s="60">
        <f>IF(AND(N(Assumptions!$D$37)&gt;0,BE3&gt;=((Assumptions!$C$37-1)*12+7)),Assumptions!$D$37/Assumptions!$C$23/12*(1+Assumptions!$C$12)^((BE3-((Assumptions!$C$37-1)*12+7))/12),0)</f>
        <v/>
      </c>
      <c r="BF12" s="60">
        <f>IF(AND(N(Assumptions!$D$37)&gt;0,BF3&gt;=((Assumptions!$C$37-1)*12+7)),Assumptions!$D$37/Assumptions!$C$23/12*(1+Assumptions!$C$12)^((BF3-((Assumptions!$C$37-1)*12+7))/12),0)</f>
        <v/>
      </c>
      <c r="BG12" s="60">
        <f>IF(AND(N(Assumptions!$D$37)&gt;0,BG3&gt;=((Assumptions!$C$37-1)*12+7)),Assumptions!$D$37/Assumptions!$C$23/12*(1+Assumptions!$C$12)^((BG3-((Assumptions!$C$37-1)*12+7))/12),0)</f>
        <v/>
      </c>
      <c r="BH12" s="60">
        <f>IF(AND(N(Assumptions!$D$37)&gt;0,BH3&gt;=((Assumptions!$C$37-1)*12+7)),Assumptions!$D$37/Assumptions!$C$23/12*(1+Assumptions!$C$12)^((BH3-((Assumptions!$C$37-1)*12+7))/12),0)</f>
        <v/>
      </c>
      <c r="BI12" s="60">
        <f>IF(AND(N(Assumptions!$D$37)&gt;0,BI3&gt;=((Assumptions!$C$37-1)*12+7)),Assumptions!$D$37/Assumptions!$C$23/12*(1+Assumptions!$C$12)^((BI3-((Assumptions!$C$37-1)*12+7))/12),0)</f>
        <v/>
      </c>
      <c r="BJ12" s="60">
        <f>IF(AND(N(Assumptions!$D$37)&gt;0,BJ3&gt;=((Assumptions!$C$37-1)*12+7)),Assumptions!$D$37/Assumptions!$C$23/12*(1+Assumptions!$C$12)^((BJ3-((Assumptions!$C$37-1)*12+7))/12),0)</f>
        <v/>
      </c>
    </row>
    <row r="13">
      <c r="A13" s="43" t="n"/>
      <c r="B13" s="43" t="inlineStr">
        <is>
          <t>Add-on 4 revenue</t>
        </is>
      </c>
      <c r="C13" s="60">
        <f>IF(AND(N(Assumptions!$D$38)&gt;0,C3&gt;=((Assumptions!$C$38-1)*12+7)),Assumptions!$D$38/Assumptions!$C$23/12*(1+Assumptions!$C$12)^((C3-((Assumptions!$C$38-1)*12+7))/12),0)</f>
        <v/>
      </c>
      <c r="D13" s="60">
        <f>IF(AND(N(Assumptions!$D$38)&gt;0,D3&gt;=((Assumptions!$C$38-1)*12+7)),Assumptions!$D$38/Assumptions!$C$23/12*(1+Assumptions!$C$12)^((D3-((Assumptions!$C$38-1)*12+7))/12),0)</f>
        <v/>
      </c>
      <c r="E13" s="60">
        <f>IF(AND(N(Assumptions!$D$38)&gt;0,E3&gt;=((Assumptions!$C$38-1)*12+7)),Assumptions!$D$38/Assumptions!$C$23/12*(1+Assumptions!$C$12)^((E3-((Assumptions!$C$38-1)*12+7))/12),0)</f>
        <v/>
      </c>
      <c r="F13" s="60">
        <f>IF(AND(N(Assumptions!$D$38)&gt;0,F3&gt;=((Assumptions!$C$38-1)*12+7)),Assumptions!$D$38/Assumptions!$C$23/12*(1+Assumptions!$C$12)^((F3-((Assumptions!$C$38-1)*12+7))/12),0)</f>
        <v/>
      </c>
      <c r="G13" s="60">
        <f>IF(AND(N(Assumptions!$D$38)&gt;0,G3&gt;=((Assumptions!$C$38-1)*12+7)),Assumptions!$D$38/Assumptions!$C$23/12*(1+Assumptions!$C$12)^((G3-((Assumptions!$C$38-1)*12+7))/12),0)</f>
        <v/>
      </c>
      <c r="H13" s="60">
        <f>IF(AND(N(Assumptions!$D$38)&gt;0,H3&gt;=((Assumptions!$C$38-1)*12+7)),Assumptions!$D$38/Assumptions!$C$23/12*(1+Assumptions!$C$12)^((H3-((Assumptions!$C$38-1)*12+7))/12),0)</f>
        <v/>
      </c>
      <c r="I13" s="60">
        <f>IF(AND(N(Assumptions!$D$38)&gt;0,I3&gt;=((Assumptions!$C$38-1)*12+7)),Assumptions!$D$38/Assumptions!$C$23/12*(1+Assumptions!$C$12)^((I3-((Assumptions!$C$38-1)*12+7))/12),0)</f>
        <v/>
      </c>
      <c r="J13" s="60">
        <f>IF(AND(N(Assumptions!$D$38)&gt;0,J3&gt;=((Assumptions!$C$38-1)*12+7)),Assumptions!$D$38/Assumptions!$C$23/12*(1+Assumptions!$C$12)^((J3-((Assumptions!$C$38-1)*12+7))/12),0)</f>
        <v/>
      </c>
      <c r="K13" s="60">
        <f>IF(AND(N(Assumptions!$D$38)&gt;0,K3&gt;=((Assumptions!$C$38-1)*12+7)),Assumptions!$D$38/Assumptions!$C$23/12*(1+Assumptions!$C$12)^((K3-((Assumptions!$C$38-1)*12+7))/12),0)</f>
        <v/>
      </c>
      <c r="L13" s="60">
        <f>IF(AND(N(Assumptions!$D$38)&gt;0,L3&gt;=((Assumptions!$C$38-1)*12+7)),Assumptions!$D$38/Assumptions!$C$23/12*(1+Assumptions!$C$12)^((L3-((Assumptions!$C$38-1)*12+7))/12),0)</f>
        <v/>
      </c>
      <c r="M13" s="60">
        <f>IF(AND(N(Assumptions!$D$38)&gt;0,M3&gt;=((Assumptions!$C$38-1)*12+7)),Assumptions!$D$38/Assumptions!$C$23/12*(1+Assumptions!$C$12)^((M3-((Assumptions!$C$38-1)*12+7))/12),0)</f>
        <v/>
      </c>
      <c r="N13" s="60">
        <f>IF(AND(N(Assumptions!$D$38)&gt;0,N3&gt;=((Assumptions!$C$38-1)*12+7)),Assumptions!$D$38/Assumptions!$C$23/12*(1+Assumptions!$C$12)^((N3-((Assumptions!$C$38-1)*12+7))/12),0)</f>
        <v/>
      </c>
      <c r="O13" s="60">
        <f>IF(AND(N(Assumptions!$D$38)&gt;0,O3&gt;=((Assumptions!$C$38-1)*12+7)),Assumptions!$D$38/Assumptions!$C$23/12*(1+Assumptions!$C$12)^((O3-((Assumptions!$C$38-1)*12+7))/12),0)</f>
        <v/>
      </c>
      <c r="P13" s="60">
        <f>IF(AND(N(Assumptions!$D$38)&gt;0,P3&gt;=((Assumptions!$C$38-1)*12+7)),Assumptions!$D$38/Assumptions!$C$23/12*(1+Assumptions!$C$12)^((P3-((Assumptions!$C$38-1)*12+7))/12),0)</f>
        <v/>
      </c>
      <c r="Q13" s="60">
        <f>IF(AND(N(Assumptions!$D$38)&gt;0,Q3&gt;=((Assumptions!$C$38-1)*12+7)),Assumptions!$D$38/Assumptions!$C$23/12*(1+Assumptions!$C$12)^((Q3-((Assumptions!$C$38-1)*12+7))/12),0)</f>
        <v/>
      </c>
      <c r="R13" s="60">
        <f>IF(AND(N(Assumptions!$D$38)&gt;0,R3&gt;=((Assumptions!$C$38-1)*12+7)),Assumptions!$D$38/Assumptions!$C$23/12*(1+Assumptions!$C$12)^((R3-((Assumptions!$C$38-1)*12+7))/12),0)</f>
        <v/>
      </c>
      <c r="S13" s="60">
        <f>IF(AND(N(Assumptions!$D$38)&gt;0,S3&gt;=((Assumptions!$C$38-1)*12+7)),Assumptions!$D$38/Assumptions!$C$23/12*(1+Assumptions!$C$12)^((S3-((Assumptions!$C$38-1)*12+7))/12),0)</f>
        <v/>
      </c>
      <c r="T13" s="60">
        <f>IF(AND(N(Assumptions!$D$38)&gt;0,T3&gt;=((Assumptions!$C$38-1)*12+7)),Assumptions!$D$38/Assumptions!$C$23/12*(1+Assumptions!$C$12)^((T3-((Assumptions!$C$38-1)*12+7))/12),0)</f>
        <v/>
      </c>
      <c r="U13" s="60">
        <f>IF(AND(N(Assumptions!$D$38)&gt;0,U3&gt;=((Assumptions!$C$38-1)*12+7)),Assumptions!$D$38/Assumptions!$C$23/12*(1+Assumptions!$C$12)^((U3-((Assumptions!$C$38-1)*12+7))/12),0)</f>
        <v/>
      </c>
      <c r="V13" s="60">
        <f>IF(AND(N(Assumptions!$D$38)&gt;0,V3&gt;=((Assumptions!$C$38-1)*12+7)),Assumptions!$D$38/Assumptions!$C$23/12*(1+Assumptions!$C$12)^((V3-((Assumptions!$C$38-1)*12+7))/12),0)</f>
        <v/>
      </c>
      <c r="W13" s="60">
        <f>IF(AND(N(Assumptions!$D$38)&gt;0,W3&gt;=((Assumptions!$C$38-1)*12+7)),Assumptions!$D$38/Assumptions!$C$23/12*(1+Assumptions!$C$12)^((W3-((Assumptions!$C$38-1)*12+7))/12),0)</f>
        <v/>
      </c>
      <c r="X13" s="60">
        <f>IF(AND(N(Assumptions!$D$38)&gt;0,X3&gt;=((Assumptions!$C$38-1)*12+7)),Assumptions!$D$38/Assumptions!$C$23/12*(1+Assumptions!$C$12)^((X3-((Assumptions!$C$38-1)*12+7))/12),0)</f>
        <v/>
      </c>
      <c r="Y13" s="60">
        <f>IF(AND(N(Assumptions!$D$38)&gt;0,Y3&gt;=((Assumptions!$C$38-1)*12+7)),Assumptions!$D$38/Assumptions!$C$23/12*(1+Assumptions!$C$12)^((Y3-((Assumptions!$C$38-1)*12+7))/12),0)</f>
        <v/>
      </c>
      <c r="Z13" s="60">
        <f>IF(AND(N(Assumptions!$D$38)&gt;0,Z3&gt;=((Assumptions!$C$38-1)*12+7)),Assumptions!$D$38/Assumptions!$C$23/12*(1+Assumptions!$C$12)^((Z3-((Assumptions!$C$38-1)*12+7))/12),0)</f>
        <v/>
      </c>
      <c r="AA13" s="60">
        <f>IF(AND(N(Assumptions!$D$38)&gt;0,AA3&gt;=((Assumptions!$C$38-1)*12+7)),Assumptions!$D$38/Assumptions!$C$23/12*(1+Assumptions!$C$12)^((AA3-((Assumptions!$C$38-1)*12+7))/12),0)</f>
        <v/>
      </c>
      <c r="AB13" s="60">
        <f>IF(AND(N(Assumptions!$D$38)&gt;0,AB3&gt;=((Assumptions!$C$38-1)*12+7)),Assumptions!$D$38/Assumptions!$C$23/12*(1+Assumptions!$C$12)^((AB3-((Assumptions!$C$38-1)*12+7))/12),0)</f>
        <v/>
      </c>
      <c r="AC13" s="60">
        <f>IF(AND(N(Assumptions!$D$38)&gt;0,AC3&gt;=((Assumptions!$C$38-1)*12+7)),Assumptions!$D$38/Assumptions!$C$23/12*(1+Assumptions!$C$12)^((AC3-((Assumptions!$C$38-1)*12+7))/12),0)</f>
        <v/>
      </c>
      <c r="AD13" s="60">
        <f>IF(AND(N(Assumptions!$D$38)&gt;0,AD3&gt;=((Assumptions!$C$38-1)*12+7)),Assumptions!$D$38/Assumptions!$C$23/12*(1+Assumptions!$C$12)^((AD3-((Assumptions!$C$38-1)*12+7))/12),0)</f>
        <v/>
      </c>
      <c r="AE13" s="60">
        <f>IF(AND(N(Assumptions!$D$38)&gt;0,AE3&gt;=((Assumptions!$C$38-1)*12+7)),Assumptions!$D$38/Assumptions!$C$23/12*(1+Assumptions!$C$12)^((AE3-((Assumptions!$C$38-1)*12+7))/12),0)</f>
        <v/>
      </c>
      <c r="AF13" s="60">
        <f>IF(AND(N(Assumptions!$D$38)&gt;0,AF3&gt;=((Assumptions!$C$38-1)*12+7)),Assumptions!$D$38/Assumptions!$C$23/12*(1+Assumptions!$C$12)^((AF3-((Assumptions!$C$38-1)*12+7))/12),0)</f>
        <v/>
      </c>
      <c r="AG13" s="60">
        <f>IF(AND(N(Assumptions!$D$38)&gt;0,AG3&gt;=((Assumptions!$C$38-1)*12+7)),Assumptions!$D$38/Assumptions!$C$23/12*(1+Assumptions!$C$12)^((AG3-((Assumptions!$C$38-1)*12+7))/12),0)</f>
        <v/>
      </c>
      <c r="AH13" s="60">
        <f>IF(AND(N(Assumptions!$D$38)&gt;0,AH3&gt;=((Assumptions!$C$38-1)*12+7)),Assumptions!$D$38/Assumptions!$C$23/12*(1+Assumptions!$C$12)^((AH3-((Assumptions!$C$38-1)*12+7))/12),0)</f>
        <v/>
      </c>
      <c r="AI13" s="60">
        <f>IF(AND(N(Assumptions!$D$38)&gt;0,AI3&gt;=((Assumptions!$C$38-1)*12+7)),Assumptions!$D$38/Assumptions!$C$23/12*(1+Assumptions!$C$12)^((AI3-((Assumptions!$C$38-1)*12+7))/12),0)</f>
        <v/>
      </c>
      <c r="AJ13" s="60">
        <f>IF(AND(N(Assumptions!$D$38)&gt;0,AJ3&gt;=((Assumptions!$C$38-1)*12+7)),Assumptions!$D$38/Assumptions!$C$23/12*(1+Assumptions!$C$12)^((AJ3-((Assumptions!$C$38-1)*12+7))/12),0)</f>
        <v/>
      </c>
      <c r="AK13" s="60">
        <f>IF(AND(N(Assumptions!$D$38)&gt;0,AK3&gt;=((Assumptions!$C$38-1)*12+7)),Assumptions!$D$38/Assumptions!$C$23/12*(1+Assumptions!$C$12)^((AK3-((Assumptions!$C$38-1)*12+7))/12),0)</f>
        <v/>
      </c>
      <c r="AL13" s="60">
        <f>IF(AND(N(Assumptions!$D$38)&gt;0,AL3&gt;=((Assumptions!$C$38-1)*12+7)),Assumptions!$D$38/Assumptions!$C$23/12*(1+Assumptions!$C$12)^((AL3-((Assumptions!$C$38-1)*12+7))/12),0)</f>
        <v/>
      </c>
      <c r="AM13" s="60">
        <f>IF(AND(N(Assumptions!$D$38)&gt;0,AM3&gt;=((Assumptions!$C$38-1)*12+7)),Assumptions!$D$38/Assumptions!$C$23/12*(1+Assumptions!$C$12)^((AM3-((Assumptions!$C$38-1)*12+7))/12),0)</f>
        <v/>
      </c>
      <c r="AN13" s="60">
        <f>IF(AND(N(Assumptions!$D$38)&gt;0,AN3&gt;=((Assumptions!$C$38-1)*12+7)),Assumptions!$D$38/Assumptions!$C$23/12*(1+Assumptions!$C$12)^((AN3-((Assumptions!$C$38-1)*12+7))/12),0)</f>
        <v/>
      </c>
      <c r="AO13" s="60">
        <f>IF(AND(N(Assumptions!$D$38)&gt;0,AO3&gt;=((Assumptions!$C$38-1)*12+7)),Assumptions!$D$38/Assumptions!$C$23/12*(1+Assumptions!$C$12)^((AO3-((Assumptions!$C$38-1)*12+7))/12),0)</f>
        <v/>
      </c>
      <c r="AP13" s="60">
        <f>IF(AND(N(Assumptions!$D$38)&gt;0,AP3&gt;=((Assumptions!$C$38-1)*12+7)),Assumptions!$D$38/Assumptions!$C$23/12*(1+Assumptions!$C$12)^((AP3-((Assumptions!$C$38-1)*12+7))/12),0)</f>
        <v/>
      </c>
      <c r="AQ13" s="60">
        <f>IF(AND(N(Assumptions!$D$38)&gt;0,AQ3&gt;=((Assumptions!$C$38-1)*12+7)),Assumptions!$D$38/Assumptions!$C$23/12*(1+Assumptions!$C$12)^((AQ3-((Assumptions!$C$38-1)*12+7))/12),0)</f>
        <v/>
      </c>
      <c r="AR13" s="60">
        <f>IF(AND(N(Assumptions!$D$38)&gt;0,AR3&gt;=((Assumptions!$C$38-1)*12+7)),Assumptions!$D$38/Assumptions!$C$23/12*(1+Assumptions!$C$12)^((AR3-((Assumptions!$C$38-1)*12+7))/12),0)</f>
        <v/>
      </c>
      <c r="AS13" s="60">
        <f>IF(AND(N(Assumptions!$D$38)&gt;0,AS3&gt;=((Assumptions!$C$38-1)*12+7)),Assumptions!$D$38/Assumptions!$C$23/12*(1+Assumptions!$C$12)^((AS3-((Assumptions!$C$38-1)*12+7))/12),0)</f>
        <v/>
      </c>
      <c r="AT13" s="60">
        <f>IF(AND(N(Assumptions!$D$38)&gt;0,AT3&gt;=((Assumptions!$C$38-1)*12+7)),Assumptions!$D$38/Assumptions!$C$23/12*(1+Assumptions!$C$12)^((AT3-((Assumptions!$C$38-1)*12+7))/12),0)</f>
        <v/>
      </c>
      <c r="AU13" s="60">
        <f>IF(AND(N(Assumptions!$D$38)&gt;0,AU3&gt;=((Assumptions!$C$38-1)*12+7)),Assumptions!$D$38/Assumptions!$C$23/12*(1+Assumptions!$C$12)^((AU3-((Assumptions!$C$38-1)*12+7))/12),0)</f>
        <v/>
      </c>
      <c r="AV13" s="60">
        <f>IF(AND(N(Assumptions!$D$38)&gt;0,AV3&gt;=((Assumptions!$C$38-1)*12+7)),Assumptions!$D$38/Assumptions!$C$23/12*(1+Assumptions!$C$12)^((AV3-((Assumptions!$C$38-1)*12+7))/12),0)</f>
        <v/>
      </c>
      <c r="AW13" s="60">
        <f>IF(AND(N(Assumptions!$D$38)&gt;0,AW3&gt;=((Assumptions!$C$38-1)*12+7)),Assumptions!$D$38/Assumptions!$C$23/12*(1+Assumptions!$C$12)^((AW3-((Assumptions!$C$38-1)*12+7))/12),0)</f>
        <v/>
      </c>
      <c r="AX13" s="60">
        <f>IF(AND(N(Assumptions!$D$38)&gt;0,AX3&gt;=((Assumptions!$C$38-1)*12+7)),Assumptions!$D$38/Assumptions!$C$23/12*(1+Assumptions!$C$12)^((AX3-((Assumptions!$C$38-1)*12+7))/12),0)</f>
        <v/>
      </c>
      <c r="AY13" s="60">
        <f>IF(AND(N(Assumptions!$D$38)&gt;0,AY3&gt;=((Assumptions!$C$38-1)*12+7)),Assumptions!$D$38/Assumptions!$C$23/12*(1+Assumptions!$C$12)^((AY3-((Assumptions!$C$38-1)*12+7))/12),0)</f>
        <v/>
      </c>
      <c r="AZ13" s="60">
        <f>IF(AND(N(Assumptions!$D$38)&gt;0,AZ3&gt;=((Assumptions!$C$38-1)*12+7)),Assumptions!$D$38/Assumptions!$C$23/12*(1+Assumptions!$C$12)^((AZ3-((Assumptions!$C$38-1)*12+7))/12),0)</f>
        <v/>
      </c>
      <c r="BA13" s="60">
        <f>IF(AND(N(Assumptions!$D$38)&gt;0,BA3&gt;=((Assumptions!$C$38-1)*12+7)),Assumptions!$D$38/Assumptions!$C$23/12*(1+Assumptions!$C$12)^((BA3-((Assumptions!$C$38-1)*12+7))/12),0)</f>
        <v/>
      </c>
      <c r="BB13" s="60">
        <f>IF(AND(N(Assumptions!$D$38)&gt;0,BB3&gt;=((Assumptions!$C$38-1)*12+7)),Assumptions!$D$38/Assumptions!$C$23/12*(1+Assumptions!$C$12)^((BB3-((Assumptions!$C$38-1)*12+7))/12),0)</f>
        <v/>
      </c>
      <c r="BC13" s="60">
        <f>IF(AND(N(Assumptions!$D$38)&gt;0,BC3&gt;=((Assumptions!$C$38-1)*12+7)),Assumptions!$D$38/Assumptions!$C$23/12*(1+Assumptions!$C$12)^((BC3-((Assumptions!$C$38-1)*12+7))/12),0)</f>
        <v/>
      </c>
      <c r="BD13" s="60">
        <f>IF(AND(N(Assumptions!$D$38)&gt;0,BD3&gt;=((Assumptions!$C$38-1)*12+7)),Assumptions!$D$38/Assumptions!$C$23/12*(1+Assumptions!$C$12)^((BD3-((Assumptions!$C$38-1)*12+7))/12),0)</f>
        <v/>
      </c>
      <c r="BE13" s="60">
        <f>IF(AND(N(Assumptions!$D$38)&gt;0,BE3&gt;=((Assumptions!$C$38-1)*12+7)),Assumptions!$D$38/Assumptions!$C$23/12*(1+Assumptions!$C$12)^((BE3-((Assumptions!$C$38-1)*12+7))/12),0)</f>
        <v/>
      </c>
      <c r="BF13" s="60">
        <f>IF(AND(N(Assumptions!$D$38)&gt;0,BF3&gt;=((Assumptions!$C$38-1)*12+7)),Assumptions!$D$38/Assumptions!$C$23/12*(1+Assumptions!$C$12)^((BF3-((Assumptions!$C$38-1)*12+7))/12),0)</f>
        <v/>
      </c>
      <c r="BG13" s="60">
        <f>IF(AND(N(Assumptions!$D$38)&gt;0,BG3&gt;=((Assumptions!$C$38-1)*12+7)),Assumptions!$D$38/Assumptions!$C$23/12*(1+Assumptions!$C$12)^((BG3-((Assumptions!$C$38-1)*12+7))/12),0)</f>
        <v/>
      </c>
      <c r="BH13" s="60">
        <f>IF(AND(N(Assumptions!$D$38)&gt;0,BH3&gt;=((Assumptions!$C$38-1)*12+7)),Assumptions!$D$38/Assumptions!$C$23/12*(1+Assumptions!$C$12)^((BH3-((Assumptions!$C$38-1)*12+7))/12),0)</f>
        <v/>
      </c>
      <c r="BI13" s="60">
        <f>IF(AND(N(Assumptions!$D$38)&gt;0,BI3&gt;=((Assumptions!$C$38-1)*12+7)),Assumptions!$D$38/Assumptions!$C$23/12*(1+Assumptions!$C$12)^((BI3-((Assumptions!$C$38-1)*12+7))/12),0)</f>
        <v/>
      </c>
      <c r="BJ13" s="60">
        <f>IF(AND(N(Assumptions!$D$38)&gt;0,BJ3&gt;=((Assumptions!$C$38-1)*12+7)),Assumptions!$D$38/Assumptions!$C$23/12*(1+Assumptions!$C$12)^((BJ3-((Assumptions!$C$38-1)*12+7))/12),0)</f>
        <v/>
      </c>
    </row>
    <row r="14">
      <c r="A14" s="43" t="n"/>
      <c r="B14" s="43" t="inlineStr">
        <is>
          <t>Add-on 5 revenue</t>
        </is>
      </c>
      <c r="C14" s="60">
        <f>IF(AND(N(Assumptions!$D$39)&gt;0,C3&gt;=((Assumptions!$C$39-1)*12+7)),Assumptions!$D$39/Assumptions!$C$23/12*(1+Assumptions!$C$12)^((C3-((Assumptions!$C$39-1)*12+7))/12),0)</f>
        <v/>
      </c>
      <c r="D14" s="60">
        <f>IF(AND(N(Assumptions!$D$39)&gt;0,D3&gt;=((Assumptions!$C$39-1)*12+7)),Assumptions!$D$39/Assumptions!$C$23/12*(1+Assumptions!$C$12)^((D3-((Assumptions!$C$39-1)*12+7))/12),0)</f>
        <v/>
      </c>
      <c r="E14" s="60">
        <f>IF(AND(N(Assumptions!$D$39)&gt;0,E3&gt;=((Assumptions!$C$39-1)*12+7)),Assumptions!$D$39/Assumptions!$C$23/12*(1+Assumptions!$C$12)^((E3-((Assumptions!$C$39-1)*12+7))/12),0)</f>
        <v/>
      </c>
      <c r="F14" s="60">
        <f>IF(AND(N(Assumptions!$D$39)&gt;0,F3&gt;=((Assumptions!$C$39-1)*12+7)),Assumptions!$D$39/Assumptions!$C$23/12*(1+Assumptions!$C$12)^((F3-((Assumptions!$C$39-1)*12+7))/12),0)</f>
        <v/>
      </c>
      <c r="G14" s="60">
        <f>IF(AND(N(Assumptions!$D$39)&gt;0,G3&gt;=((Assumptions!$C$39-1)*12+7)),Assumptions!$D$39/Assumptions!$C$23/12*(1+Assumptions!$C$12)^((G3-((Assumptions!$C$39-1)*12+7))/12),0)</f>
        <v/>
      </c>
      <c r="H14" s="60">
        <f>IF(AND(N(Assumptions!$D$39)&gt;0,H3&gt;=((Assumptions!$C$39-1)*12+7)),Assumptions!$D$39/Assumptions!$C$23/12*(1+Assumptions!$C$12)^((H3-((Assumptions!$C$39-1)*12+7))/12),0)</f>
        <v/>
      </c>
      <c r="I14" s="60">
        <f>IF(AND(N(Assumptions!$D$39)&gt;0,I3&gt;=((Assumptions!$C$39-1)*12+7)),Assumptions!$D$39/Assumptions!$C$23/12*(1+Assumptions!$C$12)^((I3-((Assumptions!$C$39-1)*12+7))/12),0)</f>
        <v/>
      </c>
      <c r="J14" s="60">
        <f>IF(AND(N(Assumptions!$D$39)&gt;0,J3&gt;=((Assumptions!$C$39-1)*12+7)),Assumptions!$D$39/Assumptions!$C$23/12*(1+Assumptions!$C$12)^((J3-((Assumptions!$C$39-1)*12+7))/12),0)</f>
        <v/>
      </c>
      <c r="K14" s="60">
        <f>IF(AND(N(Assumptions!$D$39)&gt;0,K3&gt;=((Assumptions!$C$39-1)*12+7)),Assumptions!$D$39/Assumptions!$C$23/12*(1+Assumptions!$C$12)^((K3-((Assumptions!$C$39-1)*12+7))/12),0)</f>
        <v/>
      </c>
      <c r="L14" s="60">
        <f>IF(AND(N(Assumptions!$D$39)&gt;0,L3&gt;=((Assumptions!$C$39-1)*12+7)),Assumptions!$D$39/Assumptions!$C$23/12*(1+Assumptions!$C$12)^((L3-((Assumptions!$C$39-1)*12+7))/12),0)</f>
        <v/>
      </c>
      <c r="M14" s="60">
        <f>IF(AND(N(Assumptions!$D$39)&gt;0,M3&gt;=((Assumptions!$C$39-1)*12+7)),Assumptions!$D$39/Assumptions!$C$23/12*(1+Assumptions!$C$12)^((M3-((Assumptions!$C$39-1)*12+7))/12),0)</f>
        <v/>
      </c>
      <c r="N14" s="60">
        <f>IF(AND(N(Assumptions!$D$39)&gt;0,N3&gt;=((Assumptions!$C$39-1)*12+7)),Assumptions!$D$39/Assumptions!$C$23/12*(1+Assumptions!$C$12)^((N3-((Assumptions!$C$39-1)*12+7))/12),0)</f>
        <v/>
      </c>
      <c r="O14" s="60">
        <f>IF(AND(N(Assumptions!$D$39)&gt;0,O3&gt;=((Assumptions!$C$39-1)*12+7)),Assumptions!$D$39/Assumptions!$C$23/12*(1+Assumptions!$C$12)^((O3-((Assumptions!$C$39-1)*12+7))/12),0)</f>
        <v/>
      </c>
      <c r="P14" s="60">
        <f>IF(AND(N(Assumptions!$D$39)&gt;0,P3&gt;=((Assumptions!$C$39-1)*12+7)),Assumptions!$D$39/Assumptions!$C$23/12*(1+Assumptions!$C$12)^((P3-((Assumptions!$C$39-1)*12+7))/12),0)</f>
        <v/>
      </c>
      <c r="Q14" s="60">
        <f>IF(AND(N(Assumptions!$D$39)&gt;0,Q3&gt;=((Assumptions!$C$39-1)*12+7)),Assumptions!$D$39/Assumptions!$C$23/12*(1+Assumptions!$C$12)^((Q3-((Assumptions!$C$39-1)*12+7))/12),0)</f>
        <v/>
      </c>
      <c r="R14" s="60">
        <f>IF(AND(N(Assumptions!$D$39)&gt;0,R3&gt;=((Assumptions!$C$39-1)*12+7)),Assumptions!$D$39/Assumptions!$C$23/12*(1+Assumptions!$C$12)^((R3-((Assumptions!$C$39-1)*12+7))/12),0)</f>
        <v/>
      </c>
      <c r="S14" s="60">
        <f>IF(AND(N(Assumptions!$D$39)&gt;0,S3&gt;=((Assumptions!$C$39-1)*12+7)),Assumptions!$D$39/Assumptions!$C$23/12*(1+Assumptions!$C$12)^((S3-((Assumptions!$C$39-1)*12+7))/12),0)</f>
        <v/>
      </c>
      <c r="T14" s="60">
        <f>IF(AND(N(Assumptions!$D$39)&gt;0,T3&gt;=((Assumptions!$C$39-1)*12+7)),Assumptions!$D$39/Assumptions!$C$23/12*(1+Assumptions!$C$12)^((T3-((Assumptions!$C$39-1)*12+7))/12),0)</f>
        <v/>
      </c>
      <c r="U14" s="60">
        <f>IF(AND(N(Assumptions!$D$39)&gt;0,U3&gt;=((Assumptions!$C$39-1)*12+7)),Assumptions!$D$39/Assumptions!$C$23/12*(1+Assumptions!$C$12)^((U3-((Assumptions!$C$39-1)*12+7))/12),0)</f>
        <v/>
      </c>
      <c r="V14" s="60">
        <f>IF(AND(N(Assumptions!$D$39)&gt;0,V3&gt;=((Assumptions!$C$39-1)*12+7)),Assumptions!$D$39/Assumptions!$C$23/12*(1+Assumptions!$C$12)^((V3-((Assumptions!$C$39-1)*12+7))/12),0)</f>
        <v/>
      </c>
      <c r="W14" s="60">
        <f>IF(AND(N(Assumptions!$D$39)&gt;0,W3&gt;=((Assumptions!$C$39-1)*12+7)),Assumptions!$D$39/Assumptions!$C$23/12*(1+Assumptions!$C$12)^((W3-((Assumptions!$C$39-1)*12+7))/12),0)</f>
        <v/>
      </c>
      <c r="X14" s="60">
        <f>IF(AND(N(Assumptions!$D$39)&gt;0,X3&gt;=((Assumptions!$C$39-1)*12+7)),Assumptions!$D$39/Assumptions!$C$23/12*(1+Assumptions!$C$12)^((X3-((Assumptions!$C$39-1)*12+7))/12),0)</f>
        <v/>
      </c>
      <c r="Y14" s="60">
        <f>IF(AND(N(Assumptions!$D$39)&gt;0,Y3&gt;=((Assumptions!$C$39-1)*12+7)),Assumptions!$D$39/Assumptions!$C$23/12*(1+Assumptions!$C$12)^((Y3-((Assumptions!$C$39-1)*12+7))/12),0)</f>
        <v/>
      </c>
      <c r="Z14" s="60">
        <f>IF(AND(N(Assumptions!$D$39)&gt;0,Z3&gt;=((Assumptions!$C$39-1)*12+7)),Assumptions!$D$39/Assumptions!$C$23/12*(1+Assumptions!$C$12)^((Z3-((Assumptions!$C$39-1)*12+7))/12),0)</f>
        <v/>
      </c>
      <c r="AA14" s="60">
        <f>IF(AND(N(Assumptions!$D$39)&gt;0,AA3&gt;=((Assumptions!$C$39-1)*12+7)),Assumptions!$D$39/Assumptions!$C$23/12*(1+Assumptions!$C$12)^((AA3-((Assumptions!$C$39-1)*12+7))/12),0)</f>
        <v/>
      </c>
      <c r="AB14" s="60">
        <f>IF(AND(N(Assumptions!$D$39)&gt;0,AB3&gt;=((Assumptions!$C$39-1)*12+7)),Assumptions!$D$39/Assumptions!$C$23/12*(1+Assumptions!$C$12)^((AB3-((Assumptions!$C$39-1)*12+7))/12),0)</f>
        <v/>
      </c>
      <c r="AC14" s="60">
        <f>IF(AND(N(Assumptions!$D$39)&gt;0,AC3&gt;=((Assumptions!$C$39-1)*12+7)),Assumptions!$D$39/Assumptions!$C$23/12*(1+Assumptions!$C$12)^((AC3-((Assumptions!$C$39-1)*12+7))/12),0)</f>
        <v/>
      </c>
      <c r="AD14" s="60">
        <f>IF(AND(N(Assumptions!$D$39)&gt;0,AD3&gt;=((Assumptions!$C$39-1)*12+7)),Assumptions!$D$39/Assumptions!$C$23/12*(1+Assumptions!$C$12)^((AD3-((Assumptions!$C$39-1)*12+7))/12),0)</f>
        <v/>
      </c>
      <c r="AE14" s="60">
        <f>IF(AND(N(Assumptions!$D$39)&gt;0,AE3&gt;=((Assumptions!$C$39-1)*12+7)),Assumptions!$D$39/Assumptions!$C$23/12*(1+Assumptions!$C$12)^((AE3-((Assumptions!$C$39-1)*12+7))/12),0)</f>
        <v/>
      </c>
      <c r="AF14" s="60">
        <f>IF(AND(N(Assumptions!$D$39)&gt;0,AF3&gt;=((Assumptions!$C$39-1)*12+7)),Assumptions!$D$39/Assumptions!$C$23/12*(1+Assumptions!$C$12)^((AF3-((Assumptions!$C$39-1)*12+7))/12),0)</f>
        <v/>
      </c>
      <c r="AG14" s="60">
        <f>IF(AND(N(Assumptions!$D$39)&gt;0,AG3&gt;=((Assumptions!$C$39-1)*12+7)),Assumptions!$D$39/Assumptions!$C$23/12*(1+Assumptions!$C$12)^((AG3-((Assumptions!$C$39-1)*12+7))/12),0)</f>
        <v/>
      </c>
      <c r="AH14" s="60">
        <f>IF(AND(N(Assumptions!$D$39)&gt;0,AH3&gt;=((Assumptions!$C$39-1)*12+7)),Assumptions!$D$39/Assumptions!$C$23/12*(1+Assumptions!$C$12)^((AH3-((Assumptions!$C$39-1)*12+7))/12),0)</f>
        <v/>
      </c>
      <c r="AI14" s="60">
        <f>IF(AND(N(Assumptions!$D$39)&gt;0,AI3&gt;=((Assumptions!$C$39-1)*12+7)),Assumptions!$D$39/Assumptions!$C$23/12*(1+Assumptions!$C$12)^((AI3-((Assumptions!$C$39-1)*12+7))/12),0)</f>
        <v/>
      </c>
      <c r="AJ14" s="60">
        <f>IF(AND(N(Assumptions!$D$39)&gt;0,AJ3&gt;=((Assumptions!$C$39-1)*12+7)),Assumptions!$D$39/Assumptions!$C$23/12*(1+Assumptions!$C$12)^((AJ3-((Assumptions!$C$39-1)*12+7))/12),0)</f>
        <v/>
      </c>
      <c r="AK14" s="60">
        <f>IF(AND(N(Assumptions!$D$39)&gt;0,AK3&gt;=((Assumptions!$C$39-1)*12+7)),Assumptions!$D$39/Assumptions!$C$23/12*(1+Assumptions!$C$12)^((AK3-((Assumptions!$C$39-1)*12+7))/12),0)</f>
        <v/>
      </c>
      <c r="AL14" s="60">
        <f>IF(AND(N(Assumptions!$D$39)&gt;0,AL3&gt;=((Assumptions!$C$39-1)*12+7)),Assumptions!$D$39/Assumptions!$C$23/12*(1+Assumptions!$C$12)^((AL3-((Assumptions!$C$39-1)*12+7))/12),0)</f>
        <v/>
      </c>
      <c r="AM14" s="60">
        <f>IF(AND(N(Assumptions!$D$39)&gt;0,AM3&gt;=((Assumptions!$C$39-1)*12+7)),Assumptions!$D$39/Assumptions!$C$23/12*(1+Assumptions!$C$12)^((AM3-((Assumptions!$C$39-1)*12+7))/12),0)</f>
        <v/>
      </c>
      <c r="AN14" s="60">
        <f>IF(AND(N(Assumptions!$D$39)&gt;0,AN3&gt;=((Assumptions!$C$39-1)*12+7)),Assumptions!$D$39/Assumptions!$C$23/12*(1+Assumptions!$C$12)^((AN3-((Assumptions!$C$39-1)*12+7))/12),0)</f>
        <v/>
      </c>
      <c r="AO14" s="60">
        <f>IF(AND(N(Assumptions!$D$39)&gt;0,AO3&gt;=((Assumptions!$C$39-1)*12+7)),Assumptions!$D$39/Assumptions!$C$23/12*(1+Assumptions!$C$12)^((AO3-((Assumptions!$C$39-1)*12+7))/12),0)</f>
        <v/>
      </c>
      <c r="AP14" s="60">
        <f>IF(AND(N(Assumptions!$D$39)&gt;0,AP3&gt;=((Assumptions!$C$39-1)*12+7)),Assumptions!$D$39/Assumptions!$C$23/12*(1+Assumptions!$C$12)^((AP3-((Assumptions!$C$39-1)*12+7))/12),0)</f>
        <v/>
      </c>
      <c r="AQ14" s="60">
        <f>IF(AND(N(Assumptions!$D$39)&gt;0,AQ3&gt;=((Assumptions!$C$39-1)*12+7)),Assumptions!$D$39/Assumptions!$C$23/12*(1+Assumptions!$C$12)^((AQ3-((Assumptions!$C$39-1)*12+7))/12),0)</f>
        <v/>
      </c>
      <c r="AR14" s="60">
        <f>IF(AND(N(Assumptions!$D$39)&gt;0,AR3&gt;=((Assumptions!$C$39-1)*12+7)),Assumptions!$D$39/Assumptions!$C$23/12*(1+Assumptions!$C$12)^((AR3-((Assumptions!$C$39-1)*12+7))/12),0)</f>
        <v/>
      </c>
      <c r="AS14" s="60">
        <f>IF(AND(N(Assumptions!$D$39)&gt;0,AS3&gt;=((Assumptions!$C$39-1)*12+7)),Assumptions!$D$39/Assumptions!$C$23/12*(1+Assumptions!$C$12)^((AS3-((Assumptions!$C$39-1)*12+7))/12),0)</f>
        <v/>
      </c>
      <c r="AT14" s="60">
        <f>IF(AND(N(Assumptions!$D$39)&gt;0,AT3&gt;=((Assumptions!$C$39-1)*12+7)),Assumptions!$D$39/Assumptions!$C$23/12*(1+Assumptions!$C$12)^((AT3-((Assumptions!$C$39-1)*12+7))/12),0)</f>
        <v/>
      </c>
      <c r="AU14" s="60">
        <f>IF(AND(N(Assumptions!$D$39)&gt;0,AU3&gt;=((Assumptions!$C$39-1)*12+7)),Assumptions!$D$39/Assumptions!$C$23/12*(1+Assumptions!$C$12)^((AU3-((Assumptions!$C$39-1)*12+7))/12),0)</f>
        <v/>
      </c>
      <c r="AV14" s="60">
        <f>IF(AND(N(Assumptions!$D$39)&gt;0,AV3&gt;=((Assumptions!$C$39-1)*12+7)),Assumptions!$D$39/Assumptions!$C$23/12*(1+Assumptions!$C$12)^((AV3-((Assumptions!$C$39-1)*12+7))/12),0)</f>
        <v/>
      </c>
      <c r="AW14" s="60">
        <f>IF(AND(N(Assumptions!$D$39)&gt;0,AW3&gt;=((Assumptions!$C$39-1)*12+7)),Assumptions!$D$39/Assumptions!$C$23/12*(1+Assumptions!$C$12)^((AW3-((Assumptions!$C$39-1)*12+7))/12),0)</f>
        <v/>
      </c>
      <c r="AX14" s="60">
        <f>IF(AND(N(Assumptions!$D$39)&gt;0,AX3&gt;=((Assumptions!$C$39-1)*12+7)),Assumptions!$D$39/Assumptions!$C$23/12*(1+Assumptions!$C$12)^((AX3-((Assumptions!$C$39-1)*12+7))/12),0)</f>
        <v/>
      </c>
      <c r="AY14" s="60">
        <f>IF(AND(N(Assumptions!$D$39)&gt;0,AY3&gt;=((Assumptions!$C$39-1)*12+7)),Assumptions!$D$39/Assumptions!$C$23/12*(1+Assumptions!$C$12)^((AY3-((Assumptions!$C$39-1)*12+7))/12),0)</f>
        <v/>
      </c>
      <c r="AZ14" s="60">
        <f>IF(AND(N(Assumptions!$D$39)&gt;0,AZ3&gt;=((Assumptions!$C$39-1)*12+7)),Assumptions!$D$39/Assumptions!$C$23/12*(1+Assumptions!$C$12)^((AZ3-((Assumptions!$C$39-1)*12+7))/12),0)</f>
        <v/>
      </c>
      <c r="BA14" s="60">
        <f>IF(AND(N(Assumptions!$D$39)&gt;0,BA3&gt;=((Assumptions!$C$39-1)*12+7)),Assumptions!$D$39/Assumptions!$C$23/12*(1+Assumptions!$C$12)^((BA3-((Assumptions!$C$39-1)*12+7))/12),0)</f>
        <v/>
      </c>
      <c r="BB14" s="60">
        <f>IF(AND(N(Assumptions!$D$39)&gt;0,BB3&gt;=((Assumptions!$C$39-1)*12+7)),Assumptions!$D$39/Assumptions!$C$23/12*(1+Assumptions!$C$12)^((BB3-((Assumptions!$C$39-1)*12+7))/12),0)</f>
        <v/>
      </c>
      <c r="BC14" s="60">
        <f>IF(AND(N(Assumptions!$D$39)&gt;0,BC3&gt;=((Assumptions!$C$39-1)*12+7)),Assumptions!$D$39/Assumptions!$C$23/12*(1+Assumptions!$C$12)^((BC3-((Assumptions!$C$39-1)*12+7))/12),0)</f>
        <v/>
      </c>
      <c r="BD14" s="60">
        <f>IF(AND(N(Assumptions!$D$39)&gt;0,BD3&gt;=((Assumptions!$C$39-1)*12+7)),Assumptions!$D$39/Assumptions!$C$23/12*(1+Assumptions!$C$12)^((BD3-((Assumptions!$C$39-1)*12+7))/12),0)</f>
        <v/>
      </c>
      <c r="BE14" s="60">
        <f>IF(AND(N(Assumptions!$D$39)&gt;0,BE3&gt;=((Assumptions!$C$39-1)*12+7)),Assumptions!$D$39/Assumptions!$C$23/12*(1+Assumptions!$C$12)^((BE3-((Assumptions!$C$39-1)*12+7))/12),0)</f>
        <v/>
      </c>
      <c r="BF14" s="60">
        <f>IF(AND(N(Assumptions!$D$39)&gt;0,BF3&gt;=((Assumptions!$C$39-1)*12+7)),Assumptions!$D$39/Assumptions!$C$23/12*(1+Assumptions!$C$12)^((BF3-((Assumptions!$C$39-1)*12+7))/12),0)</f>
        <v/>
      </c>
      <c r="BG14" s="60">
        <f>IF(AND(N(Assumptions!$D$39)&gt;0,BG3&gt;=((Assumptions!$C$39-1)*12+7)),Assumptions!$D$39/Assumptions!$C$23/12*(1+Assumptions!$C$12)^((BG3-((Assumptions!$C$39-1)*12+7))/12),0)</f>
        <v/>
      </c>
      <c r="BH14" s="60">
        <f>IF(AND(N(Assumptions!$D$39)&gt;0,BH3&gt;=((Assumptions!$C$39-1)*12+7)),Assumptions!$D$39/Assumptions!$C$23/12*(1+Assumptions!$C$12)^((BH3-((Assumptions!$C$39-1)*12+7))/12),0)</f>
        <v/>
      </c>
      <c r="BI14" s="60">
        <f>IF(AND(N(Assumptions!$D$39)&gt;0,BI3&gt;=((Assumptions!$C$39-1)*12+7)),Assumptions!$D$39/Assumptions!$C$23/12*(1+Assumptions!$C$12)^((BI3-((Assumptions!$C$39-1)*12+7))/12),0)</f>
        <v/>
      </c>
      <c r="BJ14" s="60">
        <f>IF(AND(N(Assumptions!$D$39)&gt;0,BJ3&gt;=((Assumptions!$C$39-1)*12+7)),Assumptions!$D$39/Assumptions!$C$23/12*(1+Assumptions!$C$12)^((BJ3-((Assumptions!$C$39-1)*12+7))/12),0)</f>
        <v/>
      </c>
    </row>
    <row r="15">
      <c r="A15" s="43" t="n"/>
      <c r="B15" s="43" t="inlineStr">
        <is>
          <t>Add-on 6 revenue</t>
        </is>
      </c>
      <c r="C15" s="60">
        <f>IF(AND(N(Assumptions!$D$40)&gt;0,C3&gt;=((Assumptions!$C$40-1)*12+7)),Assumptions!$D$40/Assumptions!$C$23/12*(1+Assumptions!$C$12)^((C3-((Assumptions!$C$40-1)*12+7))/12),0)</f>
        <v/>
      </c>
      <c r="D15" s="60">
        <f>IF(AND(N(Assumptions!$D$40)&gt;0,D3&gt;=((Assumptions!$C$40-1)*12+7)),Assumptions!$D$40/Assumptions!$C$23/12*(1+Assumptions!$C$12)^((D3-((Assumptions!$C$40-1)*12+7))/12),0)</f>
        <v/>
      </c>
      <c r="E15" s="60">
        <f>IF(AND(N(Assumptions!$D$40)&gt;0,E3&gt;=((Assumptions!$C$40-1)*12+7)),Assumptions!$D$40/Assumptions!$C$23/12*(1+Assumptions!$C$12)^((E3-((Assumptions!$C$40-1)*12+7))/12),0)</f>
        <v/>
      </c>
      <c r="F15" s="60">
        <f>IF(AND(N(Assumptions!$D$40)&gt;0,F3&gt;=((Assumptions!$C$40-1)*12+7)),Assumptions!$D$40/Assumptions!$C$23/12*(1+Assumptions!$C$12)^((F3-((Assumptions!$C$40-1)*12+7))/12),0)</f>
        <v/>
      </c>
      <c r="G15" s="60">
        <f>IF(AND(N(Assumptions!$D$40)&gt;0,G3&gt;=((Assumptions!$C$40-1)*12+7)),Assumptions!$D$40/Assumptions!$C$23/12*(1+Assumptions!$C$12)^((G3-((Assumptions!$C$40-1)*12+7))/12),0)</f>
        <v/>
      </c>
      <c r="H15" s="60">
        <f>IF(AND(N(Assumptions!$D$40)&gt;0,H3&gt;=((Assumptions!$C$40-1)*12+7)),Assumptions!$D$40/Assumptions!$C$23/12*(1+Assumptions!$C$12)^((H3-((Assumptions!$C$40-1)*12+7))/12),0)</f>
        <v/>
      </c>
      <c r="I15" s="60">
        <f>IF(AND(N(Assumptions!$D$40)&gt;0,I3&gt;=((Assumptions!$C$40-1)*12+7)),Assumptions!$D$40/Assumptions!$C$23/12*(1+Assumptions!$C$12)^((I3-((Assumptions!$C$40-1)*12+7))/12),0)</f>
        <v/>
      </c>
      <c r="J15" s="60">
        <f>IF(AND(N(Assumptions!$D$40)&gt;0,J3&gt;=((Assumptions!$C$40-1)*12+7)),Assumptions!$D$40/Assumptions!$C$23/12*(1+Assumptions!$C$12)^((J3-((Assumptions!$C$40-1)*12+7))/12),0)</f>
        <v/>
      </c>
      <c r="K15" s="60">
        <f>IF(AND(N(Assumptions!$D$40)&gt;0,K3&gt;=((Assumptions!$C$40-1)*12+7)),Assumptions!$D$40/Assumptions!$C$23/12*(1+Assumptions!$C$12)^((K3-((Assumptions!$C$40-1)*12+7))/12),0)</f>
        <v/>
      </c>
      <c r="L15" s="60">
        <f>IF(AND(N(Assumptions!$D$40)&gt;0,L3&gt;=((Assumptions!$C$40-1)*12+7)),Assumptions!$D$40/Assumptions!$C$23/12*(1+Assumptions!$C$12)^((L3-((Assumptions!$C$40-1)*12+7))/12),0)</f>
        <v/>
      </c>
      <c r="M15" s="60">
        <f>IF(AND(N(Assumptions!$D$40)&gt;0,M3&gt;=((Assumptions!$C$40-1)*12+7)),Assumptions!$D$40/Assumptions!$C$23/12*(1+Assumptions!$C$12)^((M3-((Assumptions!$C$40-1)*12+7))/12),0)</f>
        <v/>
      </c>
      <c r="N15" s="60">
        <f>IF(AND(N(Assumptions!$D$40)&gt;0,N3&gt;=((Assumptions!$C$40-1)*12+7)),Assumptions!$D$40/Assumptions!$C$23/12*(1+Assumptions!$C$12)^((N3-((Assumptions!$C$40-1)*12+7))/12),0)</f>
        <v/>
      </c>
      <c r="O15" s="60">
        <f>IF(AND(N(Assumptions!$D$40)&gt;0,O3&gt;=((Assumptions!$C$40-1)*12+7)),Assumptions!$D$40/Assumptions!$C$23/12*(1+Assumptions!$C$12)^((O3-((Assumptions!$C$40-1)*12+7))/12),0)</f>
        <v/>
      </c>
      <c r="P15" s="60">
        <f>IF(AND(N(Assumptions!$D$40)&gt;0,P3&gt;=((Assumptions!$C$40-1)*12+7)),Assumptions!$D$40/Assumptions!$C$23/12*(1+Assumptions!$C$12)^((P3-((Assumptions!$C$40-1)*12+7))/12),0)</f>
        <v/>
      </c>
      <c r="Q15" s="60">
        <f>IF(AND(N(Assumptions!$D$40)&gt;0,Q3&gt;=((Assumptions!$C$40-1)*12+7)),Assumptions!$D$40/Assumptions!$C$23/12*(1+Assumptions!$C$12)^((Q3-((Assumptions!$C$40-1)*12+7))/12),0)</f>
        <v/>
      </c>
      <c r="R15" s="60">
        <f>IF(AND(N(Assumptions!$D$40)&gt;0,R3&gt;=((Assumptions!$C$40-1)*12+7)),Assumptions!$D$40/Assumptions!$C$23/12*(1+Assumptions!$C$12)^((R3-((Assumptions!$C$40-1)*12+7))/12),0)</f>
        <v/>
      </c>
      <c r="S15" s="60">
        <f>IF(AND(N(Assumptions!$D$40)&gt;0,S3&gt;=((Assumptions!$C$40-1)*12+7)),Assumptions!$D$40/Assumptions!$C$23/12*(1+Assumptions!$C$12)^((S3-((Assumptions!$C$40-1)*12+7))/12),0)</f>
        <v/>
      </c>
      <c r="T15" s="60">
        <f>IF(AND(N(Assumptions!$D$40)&gt;0,T3&gt;=((Assumptions!$C$40-1)*12+7)),Assumptions!$D$40/Assumptions!$C$23/12*(1+Assumptions!$C$12)^((T3-((Assumptions!$C$40-1)*12+7))/12),0)</f>
        <v/>
      </c>
      <c r="U15" s="60">
        <f>IF(AND(N(Assumptions!$D$40)&gt;0,U3&gt;=((Assumptions!$C$40-1)*12+7)),Assumptions!$D$40/Assumptions!$C$23/12*(1+Assumptions!$C$12)^((U3-((Assumptions!$C$40-1)*12+7))/12),0)</f>
        <v/>
      </c>
      <c r="V15" s="60">
        <f>IF(AND(N(Assumptions!$D$40)&gt;0,V3&gt;=((Assumptions!$C$40-1)*12+7)),Assumptions!$D$40/Assumptions!$C$23/12*(1+Assumptions!$C$12)^((V3-((Assumptions!$C$40-1)*12+7))/12),0)</f>
        <v/>
      </c>
      <c r="W15" s="60">
        <f>IF(AND(N(Assumptions!$D$40)&gt;0,W3&gt;=((Assumptions!$C$40-1)*12+7)),Assumptions!$D$40/Assumptions!$C$23/12*(1+Assumptions!$C$12)^((W3-((Assumptions!$C$40-1)*12+7))/12),0)</f>
        <v/>
      </c>
      <c r="X15" s="60">
        <f>IF(AND(N(Assumptions!$D$40)&gt;0,X3&gt;=((Assumptions!$C$40-1)*12+7)),Assumptions!$D$40/Assumptions!$C$23/12*(1+Assumptions!$C$12)^((X3-((Assumptions!$C$40-1)*12+7))/12),0)</f>
        <v/>
      </c>
      <c r="Y15" s="60">
        <f>IF(AND(N(Assumptions!$D$40)&gt;0,Y3&gt;=((Assumptions!$C$40-1)*12+7)),Assumptions!$D$40/Assumptions!$C$23/12*(1+Assumptions!$C$12)^((Y3-((Assumptions!$C$40-1)*12+7))/12),0)</f>
        <v/>
      </c>
      <c r="Z15" s="60">
        <f>IF(AND(N(Assumptions!$D$40)&gt;0,Z3&gt;=((Assumptions!$C$40-1)*12+7)),Assumptions!$D$40/Assumptions!$C$23/12*(1+Assumptions!$C$12)^((Z3-((Assumptions!$C$40-1)*12+7))/12),0)</f>
        <v/>
      </c>
      <c r="AA15" s="60">
        <f>IF(AND(N(Assumptions!$D$40)&gt;0,AA3&gt;=((Assumptions!$C$40-1)*12+7)),Assumptions!$D$40/Assumptions!$C$23/12*(1+Assumptions!$C$12)^((AA3-((Assumptions!$C$40-1)*12+7))/12),0)</f>
        <v/>
      </c>
      <c r="AB15" s="60">
        <f>IF(AND(N(Assumptions!$D$40)&gt;0,AB3&gt;=((Assumptions!$C$40-1)*12+7)),Assumptions!$D$40/Assumptions!$C$23/12*(1+Assumptions!$C$12)^((AB3-((Assumptions!$C$40-1)*12+7))/12),0)</f>
        <v/>
      </c>
      <c r="AC15" s="60">
        <f>IF(AND(N(Assumptions!$D$40)&gt;0,AC3&gt;=((Assumptions!$C$40-1)*12+7)),Assumptions!$D$40/Assumptions!$C$23/12*(1+Assumptions!$C$12)^((AC3-((Assumptions!$C$40-1)*12+7))/12),0)</f>
        <v/>
      </c>
      <c r="AD15" s="60">
        <f>IF(AND(N(Assumptions!$D$40)&gt;0,AD3&gt;=((Assumptions!$C$40-1)*12+7)),Assumptions!$D$40/Assumptions!$C$23/12*(1+Assumptions!$C$12)^((AD3-((Assumptions!$C$40-1)*12+7))/12),0)</f>
        <v/>
      </c>
      <c r="AE15" s="60">
        <f>IF(AND(N(Assumptions!$D$40)&gt;0,AE3&gt;=((Assumptions!$C$40-1)*12+7)),Assumptions!$D$40/Assumptions!$C$23/12*(1+Assumptions!$C$12)^((AE3-((Assumptions!$C$40-1)*12+7))/12),0)</f>
        <v/>
      </c>
      <c r="AF15" s="60">
        <f>IF(AND(N(Assumptions!$D$40)&gt;0,AF3&gt;=((Assumptions!$C$40-1)*12+7)),Assumptions!$D$40/Assumptions!$C$23/12*(1+Assumptions!$C$12)^((AF3-((Assumptions!$C$40-1)*12+7))/12),0)</f>
        <v/>
      </c>
      <c r="AG15" s="60">
        <f>IF(AND(N(Assumptions!$D$40)&gt;0,AG3&gt;=((Assumptions!$C$40-1)*12+7)),Assumptions!$D$40/Assumptions!$C$23/12*(1+Assumptions!$C$12)^((AG3-((Assumptions!$C$40-1)*12+7))/12),0)</f>
        <v/>
      </c>
      <c r="AH15" s="60">
        <f>IF(AND(N(Assumptions!$D$40)&gt;0,AH3&gt;=((Assumptions!$C$40-1)*12+7)),Assumptions!$D$40/Assumptions!$C$23/12*(1+Assumptions!$C$12)^((AH3-((Assumptions!$C$40-1)*12+7))/12),0)</f>
        <v/>
      </c>
      <c r="AI15" s="60">
        <f>IF(AND(N(Assumptions!$D$40)&gt;0,AI3&gt;=((Assumptions!$C$40-1)*12+7)),Assumptions!$D$40/Assumptions!$C$23/12*(1+Assumptions!$C$12)^((AI3-((Assumptions!$C$40-1)*12+7))/12),0)</f>
        <v/>
      </c>
      <c r="AJ15" s="60">
        <f>IF(AND(N(Assumptions!$D$40)&gt;0,AJ3&gt;=((Assumptions!$C$40-1)*12+7)),Assumptions!$D$40/Assumptions!$C$23/12*(1+Assumptions!$C$12)^((AJ3-((Assumptions!$C$40-1)*12+7))/12),0)</f>
        <v/>
      </c>
      <c r="AK15" s="60">
        <f>IF(AND(N(Assumptions!$D$40)&gt;0,AK3&gt;=((Assumptions!$C$40-1)*12+7)),Assumptions!$D$40/Assumptions!$C$23/12*(1+Assumptions!$C$12)^((AK3-((Assumptions!$C$40-1)*12+7))/12),0)</f>
        <v/>
      </c>
      <c r="AL15" s="60">
        <f>IF(AND(N(Assumptions!$D$40)&gt;0,AL3&gt;=((Assumptions!$C$40-1)*12+7)),Assumptions!$D$40/Assumptions!$C$23/12*(1+Assumptions!$C$12)^((AL3-((Assumptions!$C$40-1)*12+7))/12),0)</f>
        <v/>
      </c>
      <c r="AM15" s="60">
        <f>IF(AND(N(Assumptions!$D$40)&gt;0,AM3&gt;=((Assumptions!$C$40-1)*12+7)),Assumptions!$D$40/Assumptions!$C$23/12*(1+Assumptions!$C$12)^((AM3-((Assumptions!$C$40-1)*12+7))/12),0)</f>
        <v/>
      </c>
      <c r="AN15" s="60">
        <f>IF(AND(N(Assumptions!$D$40)&gt;0,AN3&gt;=((Assumptions!$C$40-1)*12+7)),Assumptions!$D$40/Assumptions!$C$23/12*(1+Assumptions!$C$12)^((AN3-((Assumptions!$C$40-1)*12+7))/12),0)</f>
        <v/>
      </c>
      <c r="AO15" s="60">
        <f>IF(AND(N(Assumptions!$D$40)&gt;0,AO3&gt;=((Assumptions!$C$40-1)*12+7)),Assumptions!$D$40/Assumptions!$C$23/12*(1+Assumptions!$C$12)^((AO3-((Assumptions!$C$40-1)*12+7))/12),0)</f>
        <v/>
      </c>
      <c r="AP15" s="60">
        <f>IF(AND(N(Assumptions!$D$40)&gt;0,AP3&gt;=((Assumptions!$C$40-1)*12+7)),Assumptions!$D$40/Assumptions!$C$23/12*(1+Assumptions!$C$12)^((AP3-((Assumptions!$C$40-1)*12+7))/12),0)</f>
        <v/>
      </c>
      <c r="AQ15" s="60">
        <f>IF(AND(N(Assumptions!$D$40)&gt;0,AQ3&gt;=((Assumptions!$C$40-1)*12+7)),Assumptions!$D$40/Assumptions!$C$23/12*(1+Assumptions!$C$12)^((AQ3-((Assumptions!$C$40-1)*12+7))/12),0)</f>
        <v/>
      </c>
      <c r="AR15" s="60">
        <f>IF(AND(N(Assumptions!$D$40)&gt;0,AR3&gt;=((Assumptions!$C$40-1)*12+7)),Assumptions!$D$40/Assumptions!$C$23/12*(1+Assumptions!$C$12)^((AR3-((Assumptions!$C$40-1)*12+7))/12),0)</f>
        <v/>
      </c>
      <c r="AS15" s="60">
        <f>IF(AND(N(Assumptions!$D$40)&gt;0,AS3&gt;=((Assumptions!$C$40-1)*12+7)),Assumptions!$D$40/Assumptions!$C$23/12*(1+Assumptions!$C$12)^((AS3-((Assumptions!$C$40-1)*12+7))/12),0)</f>
        <v/>
      </c>
      <c r="AT15" s="60">
        <f>IF(AND(N(Assumptions!$D$40)&gt;0,AT3&gt;=((Assumptions!$C$40-1)*12+7)),Assumptions!$D$40/Assumptions!$C$23/12*(1+Assumptions!$C$12)^((AT3-((Assumptions!$C$40-1)*12+7))/12),0)</f>
        <v/>
      </c>
      <c r="AU15" s="60">
        <f>IF(AND(N(Assumptions!$D$40)&gt;0,AU3&gt;=((Assumptions!$C$40-1)*12+7)),Assumptions!$D$40/Assumptions!$C$23/12*(1+Assumptions!$C$12)^((AU3-((Assumptions!$C$40-1)*12+7))/12),0)</f>
        <v/>
      </c>
      <c r="AV15" s="60">
        <f>IF(AND(N(Assumptions!$D$40)&gt;0,AV3&gt;=((Assumptions!$C$40-1)*12+7)),Assumptions!$D$40/Assumptions!$C$23/12*(1+Assumptions!$C$12)^((AV3-((Assumptions!$C$40-1)*12+7))/12),0)</f>
        <v/>
      </c>
      <c r="AW15" s="60">
        <f>IF(AND(N(Assumptions!$D$40)&gt;0,AW3&gt;=((Assumptions!$C$40-1)*12+7)),Assumptions!$D$40/Assumptions!$C$23/12*(1+Assumptions!$C$12)^((AW3-((Assumptions!$C$40-1)*12+7))/12),0)</f>
        <v/>
      </c>
      <c r="AX15" s="60">
        <f>IF(AND(N(Assumptions!$D$40)&gt;0,AX3&gt;=((Assumptions!$C$40-1)*12+7)),Assumptions!$D$40/Assumptions!$C$23/12*(1+Assumptions!$C$12)^((AX3-((Assumptions!$C$40-1)*12+7))/12),0)</f>
        <v/>
      </c>
      <c r="AY15" s="60">
        <f>IF(AND(N(Assumptions!$D$40)&gt;0,AY3&gt;=((Assumptions!$C$40-1)*12+7)),Assumptions!$D$40/Assumptions!$C$23/12*(1+Assumptions!$C$12)^((AY3-((Assumptions!$C$40-1)*12+7))/12),0)</f>
        <v/>
      </c>
      <c r="AZ15" s="60">
        <f>IF(AND(N(Assumptions!$D$40)&gt;0,AZ3&gt;=((Assumptions!$C$40-1)*12+7)),Assumptions!$D$40/Assumptions!$C$23/12*(1+Assumptions!$C$12)^((AZ3-((Assumptions!$C$40-1)*12+7))/12),0)</f>
        <v/>
      </c>
      <c r="BA15" s="60">
        <f>IF(AND(N(Assumptions!$D$40)&gt;0,BA3&gt;=((Assumptions!$C$40-1)*12+7)),Assumptions!$D$40/Assumptions!$C$23/12*(1+Assumptions!$C$12)^((BA3-((Assumptions!$C$40-1)*12+7))/12),0)</f>
        <v/>
      </c>
      <c r="BB15" s="60">
        <f>IF(AND(N(Assumptions!$D$40)&gt;0,BB3&gt;=((Assumptions!$C$40-1)*12+7)),Assumptions!$D$40/Assumptions!$C$23/12*(1+Assumptions!$C$12)^((BB3-((Assumptions!$C$40-1)*12+7))/12),0)</f>
        <v/>
      </c>
      <c r="BC15" s="60">
        <f>IF(AND(N(Assumptions!$D$40)&gt;0,BC3&gt;=((Assumptions!$C$40-1)*12+7)),Assumptions!$D$40/Assumptions!$C$23/12*(1+Assumptions!$C$12)^((BC3-((Assumptions!$C$40-1)*12+7))/12),0)</f>
        <v/>
      </c>
      <c r="BD15" s="60">
        <f>IF(AND(N(Assumptions!$D$40)&gt;0,BD3&gt;=((Assumptions!$C$40-1)*12+7)),Assumptions!$D$40/Assumptions!$C$23/12*(1+Assumptions!$C$12)^((BD3-((Assumptions!$C$40-1)*12+7))/12),0)</f>
        <v/>
      </c>
      <c r="BE15" s="60">
        <f>IF(AND(N(Assumptions!$D$40)&gt;0,BE3&gt;=((Assumptions!$C$40-1)*12+7)),Assumptions!$D$40/Assumptions!$C$23/12*(1+Assumptions!$C$12)^((BE3-((Assumptions!$C$40-1)*12+7))/12),0)</f>
        <v/>
      </c>
      <c r="BF15" s="60">
        <f>IF(AND(N(Assumptions!$D$40)&gt;0,BF3&gt;=((Assumptions!$C$40-1)*12+7)),Assumptions!$D$40/Assumptions!$C$23/12*(1+Assumptions!$C$12)^((BF3-((Assumptions!$C$40-1)*12+7))/12),0)</f>
        <v/>
      </c>
      <c r="BG15" s="60">
        <f>IF(AND(N(Assumptions!$D$40)&gt;0,BG3&gt;=((Assumptions!$C$40-1)*12+7)),Assumptions!$D$40/Assumptions!$C$23/12*(1+Assumptions!$C$12)^((BG3-((Assumptions!$C$40-1)*12+7))/12),0)</f>
        <v/>
      </c>
      <c r="BH15" s="60">
        <f>IF(AND(N(Assumptions!$D$40)&gt;0,BH3&gt;=((Assumptions!$C$40-1)*12+7)),Assumptions!$D$40/Assumptions!$C$23/12*(1+Assumptions!$C$12)^((BH3-((Assumptions!$C$40-1)*12+7))/12),0)</f>
        <v/>
      </c>
      <c r="BI15" s="60">
        <f>IF(AND(N(Assumptions!$D$40)&gt;0,BI3&gt;=((Assumptions!$C$40-1)*12+7)),Assumptions!$D$40/Assumptions!$C$23/12*(1+Assumptions!$C$12)^((BI3-((Assumptions!$C$40-1)*12+7))/12),0)</f>
        <v/>
      </c>
      <c r="BJ15" s="60">
        <f>IF(AND(N(Assumptions!$D$40)&gt;0,BJ3&gt;=((Assumptions!$C$40-1)*12+7)),Assumptions!$D$40/Assumptions!$C$23/12*(1+Assumptions!$C$12)^((BJ3-((Assumptions!$C$40-1)*12+7))/12),0)</f>
        <v/>
      </c>
    </row>
    <row r="16">
      <c r="A16" s="43" t="n"/>
      <c r="B16" s="43" t="inlineStr">
        <is>
          <t>Add-on 7 revenue</t>
        </is>
      </c>
      <c r="C16" s="60">
        <f>IF(AND(N(Assumptions!$D$41)&gt;0,C3&gt;=((Assumptions!$C$41-1)*12+7)),Assumptions!$D$41/Assumptions!$C$23/12*(1+Assumptions!$C$12)^((C3-((Assumptions!$C$41-1)*12+7))/12),0)</f>
        <v/>
      </c>
      <c r="D16" s="60">
        <f>IF(AND(N(Assumptions!$D$41)&gt;0,D3&gt;=((Assumptions!$C$41-1)*12+7)),Assumptions!$D$41/Assumptions!$C$23/12*(1+Assumptions!$C$12)^((D3-((Assumptions!$C$41-1)*12+7))/12),0)</f>
        <v/>
      </c>
      <c r="E16" s="60">
        <f>IF(AND(N(Assumptions!$D$41)&gt;0,E3&gt;=((Assumptions!$C$41-1)*12+7)),Assumptions!$D$41/Assumptions!$C$23/12*(1+Assumptions!$C$12)^((E3-((Assumptions!$C$41-1)*12+7))/12),0)</f>
        <v/>
      </c>
      <c r="F16" s="60">
        <f>IF(AND(N(Assumptions!$D$41)&gt;0,F3&gt;=((Assumptions!$C$41-1)*12+7)),Assumptions!$D$41/Assumptions!$C$23/12*(1+Assumptions!$C$12)^((F3-((Assumptions!$C$41-1)*12+7))/12),0)</f>
        <v/>
      </c>
      <c r="G16" s="60">
        <f>IF(AND(N(Assumptions!$D$41)&gt;0,G3&gt;=((Assumptions!$C$41-1)*12+7)),Assumptions!$D$41/Assumptions!$C$23/12*(1+Assumptions!$C$12)^((G3-((Assumptions!$C$41-1)*12+7))/12),0)</f>
        <v/>
      </c>
      <c r="H16" s="60">
        <f>IF(AND(N(Assumptions!$D$41)&gt;0,H3&gt;=((Assumptions!$C$41-1)*12+7)),Assumptions!$D$41/Assumptions!$C$23/12*(1+Assumptions!$C$12)^((H3-((Assumptions!$C$41-1)*12+7))/12),0)</f>
        <v/>
      </c>
      <c r="I16" s="60">
        <f>IF(AND(N(Assumptions!$D$41)&gt;0,I3&gt;=((Assumptions!$C$41-1)*12+7)),Assumptions!$D$41/Assumptions!$C$23/12*(1+Assumptions!$C$12)^((I3-((Assumptions!$C$41-1)*12+7))/12),0)</f>
        <v/>
      </c>
      <c r="J16" s="60">
        <f>IF(AND(N(Assumptions!$D$41)&gt;0,J3&gt;=((Assumptions!$C$41-1)*12+7)),Assumptions!$D$41/Assumptions!$C$23/12*(1+Assumptions!$C$12)^((J3-((Assumptions!$C$41-1)*12+7))/12),0)</f>
        <v/>
      </c>
      <c r="K16" s="60">
        <f>IF(AND(N(Assumptions!$D$41)&gt;0,K3&gt;=((Assumptions!$C$41-1)*12+7)),Assumptions!$D$41/Assumptions!$C$23/12*(1+Assumptions!$C$12)^((K3-((Assumptions!$C$41-1)*12+7))/12),0)</f>
        <v/>
      </c>
      <c r="L16" s="60">
        <f>IF(AND(N(Assumptions!$D$41)&gt;0,L3&gt;=((Assumptions!$C$41-1)*12+7)),Assumptions!$D$41/Assumptions!$C$23/12*(1+Assumptions!$C$12)^((L3-((Assumptions!$C$41-1)*12+7))/12),0)</f>
        <v/>
      </c>
      <c r="M16" s="60">
        <f>IF(AND(N(Assumptions!$D$41)&gt;0,M3&gt;=((Assumptions!$C$41-1)*12+7)),Assumptions!$D$41/Assumptions!$C$23/12*(1+Assumptions!$C$12)^((M3-((Assumptions!$C$41-1)*12+7))/12),0)</f>
        <v/>
      </c>
      <c r="N16" s="60">
        <f>IF(AND(N(Assumptions!$D$41)&gt;0,N3&gt;=((Assumptions!$C$41-1)*12+7)),Assumptions!$D$41/Assumptions!$C$23/12*(1+Assumptions!$C$12)^((N3-((Assumptions!$C$41-1)*12+7))/12),0)</f>
        <v/>
      </c>
      <c r="O16" s="60">
        <f>IF(AND(N(Assumptions!$D$41)&gt;0,O3&gt;=((Assumptions!$C$41-1)*12+7)),Assumptions!$D$41/Assumptions!$C$23/12*(1+Assumptions!$C$12)^((O3-((Assumptions!$C$41-1)*12+7))/12),0)</f>
        <v/>
      </c>
      <c r="P16" s="60">
        <f>IF(AND(N(Assumptions!$D$41)&gt;0,P3&gt;=((Assumptions!$C$41-1)*12+7)),Assumptions!$D$41/Assumptions!$C$23/12*(1+Assumptions!$C$12)^((P3-((Assumptions!$C$41-1)*12+7))/12),0)</f>
        <v/>
      </c>
      <c r="Q16" s="60">
        <f>IF(AND(N(Assumptions!$D$41)&gt;0,Q3&gt;=((Assumptions!$C$41-1)*12+7)),Assumptions!$D$41/Assumptions!$C$23/12*(1+Assumptions!$C$12)^((Q3-((Assumptions!$C$41-1)*12+7))/12),0)</f>
        <v/>
      </c>
      <c r="R16" s="60">
        <f>IF(AND(N(Assumptions!$D$41)&gt;0,R3&gt;=((Assumptions!$C$41-1)*12+7)),Assumptions!$D$41/Assumptions!$C$23/12*(1+Assumptions!$C$12)^((R3-((Assumptions!$C$41-1)*12+7))/12),0)</f>
        <v/>
      </c>
      <c r="S16" s="60">
        <f>IF(AND(N(Assumptions!$D$41)&gt;0,S3&gt;=((Assumptions!$C$41-1)*12+7)),Assumptions!$D$41/Assumptions!$C$23/12*(1+Assumptions!$C$12)^((S3-((Assumptions!$C$41-1)*12+7))/12),0)</f>
        <v/>
      </c>
      <c r="T16" s="60">
        <f>IF(AND(N(Assumptions!$D$41)&gt;0,T3&gt;=((Assumptions!$C$41-1)*12+7)),Assumptions!$D$41/Assumptions!$C$23/12*(1+Assumptions!$C$12)^((T3-((Assumptions!$C$41-1)*12+7))/12),0)</f>
        <v/>
      </c>
      <c r="U16" s="60">
        <f>IF(AND(N(Assumptions!$D$41)&gt;0,U3&gt;=((Assumptions!$C$41-1)*12+7)),Assumptions!$D$41/Assumptions!$C$23/12*(1+Assumptions!$C$12)^((U3-((Assumptions!$C$41-1)*12+7))/12),0)</f>
        <v/>
      </c>
      <c r="V16" s="60">
        <f>IF(AND(N(Assumptions!$D$41)&gt;0,V3&gt;=((Assumptions!$C$41-1)*12+7)),Assumptions!$D$41/Assumptions!$C$23/12*(1+Assumptions!$C$12)^((V3-((Assumptions!$C$41-1)*12+7))/12),0)</f>
        <v/>
      </c>
      <c r="W16" s="60">
        <f>IF(AND(N(Assumptions!$D$41)&gt;0,W3&gt;=((Assumptions!$C$41-1)*12+7)),Assumptions!$D$41/Assumptions!$C$23/12*(1+Assumptions!$C$12)^((W3-((Assumptions!$C$41-1)*12+7))/12),0)</f>
        <v/>
      </c>
      <c r="X16" s="60">
        <f>IF(AND(N(Assumptions!$D$41)&gt;0,X3&gt;=((Assumptions!$C$41-1)*12+7)),Assumptions!$D$41/Assumptions!$C$23/12*(1+Assumptions!$C$12)^((X3-((Assumptions!$C$41-1)*12+7))/12),0)</f>
        <v/>
      </c>
      <c r="Y16" s="60">
        <f>IF(AND(N(Assumptions!$D$41)&gt;0,Y3&gt;=((Assumptions!$C$41-1)*12+7)),Assumptions!$D$41/Assumptions!$C$23/12*(1+Assumptions!$C$12)^((Y3-((Assumptions!$C$41-1)*12+7))/12),0)</f>
        <v/>
      </c>
      <c r="Z16" s="60">
        <f>IF(AND(N(Assumptions!$D$41)&gt;0,Z3&gt;=((Assumptions!$C$41-1)*12+7)),Assumptions!$D$41/Assumptions!$C$23/12*(1+Assumptions!$C$12)^((Z3-((Assumptions!$C$41-1)*12+7))/12),0)</f>
        <v/>
      </c>
      <c r="AA16" s="60">
        <f>IF(AND(N(Assumptions!$D$41)&gt;0,AA3&gt;=((Assumptions!$C$41-1)*12+7)),Assumptions!$D$41/Assumptions!$C$23/12*(1+Assumptions!$C$12)^((AA3-((Assumptions!$C$41-1)*12+7))/12),0)</f>
        <v/>
      </c>
      <c r="AB16" s="60">
        <f>IF(AND(N(Assumptions!$D$41)&gt;0,AB3&gt;=((Assumptions!$C$41-1)*12+7)),Assumptions!$D$41/Assumptions!$C$23/12*(1+Assumptions!$C$12)^((AB3-((Assumptions!$C$41-1)*12+7))/12),0)</f>
        <v/>
      </c>
      <c r="AC16" s="60">
        <f>IF(AND(N(Assumptions!$D$41)&gt;0,AC3&gt;=((Assumptions!$C$41-1)*12+7)),Assumptions!$D$41/Assumptions!$C$23/12*(1+Assumptions!$C$12)^((AC3-((Assumptions!$C$41-1)*12+7))/12),0)</f>
        <v/>
      </c>
      <c r="AD16" s="60">
        <f>IF(AND(N(Assumptions!$D$41)&gt;0,AD3&gt;=((Assumptions!$C$41-1)*12+7)),Assumptions!$D$41/Assumptions!$C$23/12*(1+Assumptions!$C$12)^((AD3-((Assumptions!$C$41-1)*12+7))/12),0)</f>
        <v/>
      </c>
      <c r="AE16" s="60">
        <f>IF(AND(N(Assumptions!$D$41)&gt;0,AE3&gt;=((Assumptions!$C$41-1)*12+7)),Assumptions!$D$41/Assumptions!$C$23/12*(1+Assumptions!$C$12)^((AE3-((Assumptions!$C$41-1)*12+7))/12),0)</f>
        <v/>
      </c>
      <c r="AF16" s="60">
        <f>IF(AND(N(Assumptions!$D$41)&gt;0,AF3&gt;=((Assumptions!$C$41-1)*12+7)),Assumptions!$D$41/Assumptions!$C$23/12*(1+Assumptions!$C$12)^((AF3-((Assumptions!$C$41-1)*12+7))/12),0)</f>
        <v/>
      </c>
      <c r="AG16" s="60">
        <f>IF(AND(N(Assumptions!$D$41)&gt;0,AG3&gt;=((Assumptions!$C$41-1)*12+7)),Assumptions!$D$41/Assumptions!$C$23/12*(1+Assumptions!$C$12)^((AG3-((Assumptions!$C$41-1)*12+7))/12),0)</f>
        <v/>
      </c>
      <c r="AH16" s="60">
        <f>IF(AND(N(Assumptions!$D$41)&gt;0,AH3&gt;=((Assumptions!$C$41-1)*12+7)),Assumptions!$D$41/Assumptions!$C$23/12*(1+Assumptions!$C$12)^((AH3-((Assumptions!$C$41-1)*12+7))/12),0)</f>
        <v/>
      </c>
      <c r="AI16" s="60">
        <f>IF(AND(N(Assumptions!$D$41)&gt;0,AI3&gt;=((Assumptions!$C$41-1)*12+7)),Assumptions!$D$41/Assumptions!$C$23/12*(1+Assumptions!$C$12)^((AI3-((Assumptions!$C$41-1)*12+7))/12),0)</f>
        <v/>
      </c>
      <c r="AJ16" s="60">
        <f>IF(AND(N(Assumptions!$D$41)&gt;0,AJ3&gt;=((Assumptions!$C$41-1)*12+7)),Assumptions!$D$41/Assumptions!$C$23/12*(1+Assumptions!$C$12)^((AJ3-((Assumptions!$C$41-1)*12+7))/12),0)</f>
        <v/>
      </c>
      <c r="AK16" s="60">
        <f>IF(AND(N(Assumptions!$D$41)&gt;0,AK3&gt;=((Assumptions!$C$41-1)*12+7)),Assumptions!$D$41/Assumptions!$C$23/12*(1+Assumptions!$C$12)^((AK3-((Assumptions!$C$41-1)*12+7))/12),0)</f>
        <v/>
      </c>
      <c r="AL16" s="60">
        <f>IF(AND(N(Assumptions!$D$41)&gt;0,AL3&gt;=((Assumptions!$C$41-1)*12+7)),Assumptions!$D$41/Assumptions!$C$23/12*(1+Assumptions!$C$12)^((AL3-((Assumptions!$C$41-1)*12+7))/12),0)</f>
        <v/>
      </c>
      <c r="AM16" s="60">
        <f>IF(AND(N(Assumptions!$D$41)&gt;0,AM3&gt;=((Assumptions!$C$41-1)*12+7)),Assumptions!$D$41/Assumptions!$C$23/12*(1+Assumptions!$C$12)^((AM3-((Assumptions!$C$41-1)*12+7))/12),0)</f>
        <v/>
      </c>
      <c r="AN16" s="60">
        <f>IF(AND(N(Assumptions!$D$41)&gt;0,AN3&gt;=((Assumptions!$C$41-1)*12+7)),Assumptions!$D$41/Assumptions!$C$23/12*(1+Assumptions!$C$12)^((AN3-((Assumptions!$C$41-1)*12+7))/12),0)</f>
        <v/>
      </c>
      <c r="AO16" s="60">
        <f>IF(AND(N(Assumptions!$D$41)&gt;0,AO3&gt;=((Assumptions!$C$41-1)*12+7)),Assumptions!$D$41/Assumptions!$C$23/12*(1+Assumptions!$C$12)^((AO3-((Assumptions!$C$41-1)*12+7))/12),0)</f>
        <v/>
      </c>
      <c r="AP16" s="60">
        <f>IF(AND(N(Assumptions!$D$41)&gt;0,AP3&gt;=((Assumptions!$C$41-1)*12+7)),Assumptions!$D$41/Assumptions!$C$23/12*(1+Assumptions!$C$12)^((AP3-((Assumptions!$C$41-1)*12+7))/12),0)</f>
        <v/>
      </c>
      <c r="AQ16" s="60">
        <f>IF(AND(N(Assumptions!$D$41)&gt;0,AQ3&gt;=((Assumptions!$C$41-1)*12+7)),Assumptions!$D$41/Assumptions!$C$23/12*(1+Assumptions!$C$12)^((AQ3-((Assumptions!$C$41-1)*12+7))/12),0)</f>
        <v/>
      </c>
      <c r="AR16" s="60">
        <f>IF(AND(N(Assumptions!$D$41)&gt;0,AR3&gt;=((Assumptions!$C$41-1)*12+7)),Assumptions!$D$41/Assumptions!$C$23/12*(1+Assumptions!$C$12)^((AR3-((Assumptions!$C$41-1)*12+7))/12),0)</f>
        <v/>
      </c>
      <c r="AS16" s="60">
        <f>IF(AND(N(Assumptions!$D$41)&gt;0,AS3&gt;=((Assumptions!$C$41-1)*12+7)),Assumptions!$D$41/Assumptions!$C$23/12*(1+Assumptions!$C$12)^((AS3-((Assumptions!$C$41-1)*12+7))/12),0)</f>
        <v/>
      </c>
      <c r="AT16" s="60">
        <f>IF(AND(N(Assumptions!$D$41)&gt;0,AT3&gt;=((Assumptions!$C$41-1)*12+7)),Assumptions!$D$41/Assumptions!$C$23/12*(1+Assumptions!$C$12)^((AT3-((Assumptions!$C$41-1)*12+7))/12),0)</f>
        <v/>
      </c>
      <c r="AU16" s="60">
        <f>IF(AND(N(Assumptions!$D$41)&gt;0,AU3&gt;=((Assumptions!$C$41-1)*12+7)),Assumptions!$D$41/Assumptions!$C$23/12*(1+Assumptions!$C$12)^((AU3-((Assumptions!$C$41-1)*12+7))/12),0)</f>
        <v/>
      </c>
      <c r="AV16" s="60">
        <f>IF(AND(N(Assumptions!$D$41)&gt;0,AV3&gt;=((Assumptions!$C$41-1)*12+7)),Assumptions!$D$41/Assumptions!$C$23/12*(1+Assumptions!$C$12)^((AV3-((Assumptions!$C$41-1)*12+7))/12),0)</f>
        <v/>
      </c>
      <c r="AW16" s="60">
        <f>IF(AND(N(Assumptions!$D$41)&gt;0,AW3&gt;=((Assumptions!$C$41-1)*12+7)),Assumptions!$D$41/Assumptions!$C$23/12*(1+Assumptions!$C$12)^((AW3-((Assumptions!$C$41-1)*12+7))/12),0)</f>
        <v/>
      </c>
      <c r="AX16" s="60">
        <f>IF(AND(N(Assumptions!$D$41)&gt;0,AX3&gt;=((Assumptions!$C$41-1)*12+7)),Assumptions!$D$41/Assumptions!$C$23/12*(1+Assumptions!$C$12)^((AX3-((Assumptions!$C$41-1)*12+7))/12),0)</f>
        <v/>
      </c>
      <c r="AY16" s="60">
        <f>IF(AND(N(Assumptions!$D$41)&gt;0,AY3&gt;=((Assumptions!$C$41-1)*12+7)),Assumptions!$D$41/Assumptions!$C$23/12*(1+Assumptions!$C$12)^((AY3-((Assumptions!$C$41-1)*12+7))/12),0)</f>
        <v/>
      </c>
      <c r="AZ16" s="60">
        <f>IF(AND(N(Assumptions!$D$41)&gt;0,AZ3&gt;=((Assumptions!$C$41-1)*12+7)),Assumptions!$D$41/Assumptions!$C$23/12*(1+Assumptions!$C$12)^((AZ3-((Assumptions!$C$41-1)*12+7))/12),0)</f>
        <v/>
      </c>
      <c r="BA16" s="60">
        <f>IF(AND(N(Assumptions!$D$41)&gt;0,BA3&gt;=((Assumptions!$C$41-1)*12+7)),Assumptions!$D$41/Assumptions!$C$23/12*(1+Assumptions!$C$12)^((BA3-((Assumptions!$C$41-1)*12+7))/12),0)</f>
        <v/>
      </c>
      <c r="BB16" s="60">
        <f>IF(AND(N(Assumptions!$D$41)&gt;0,BB3&gt;=((Assumptions!$C$41-1)*12+7)),Assumptions!$D$41/Assumptions!$C$23/12*(1+Assumptions!$C$12)^((BB3-((Assumptions!$C$41-1)*12+7))/12),0)</f>
        <v/>
      </c>
      <c r="BC16" s="60">
        <f>IF(AND(N(Assumptions!$D$41)&gt;0,BC3&gt;=((Assumptions!$C$41-1)*12+7)),Assumptions!$D$41/Assumptions!$C$23/12*(1+Assumptions!$C$12)^((BC3-((Assumptions!$C$41-1)*12+7))/12),0)</f>
        <v/>
      </c>
      <c r="BD16" s="60">
        <f>IF(AND(N(Assumptions!$D$41)&gt;0,BD3&gt;=((Assumptions!$C$41-1)*12+7)),Assumptions!$D$41/Assumptions!$C$23/12*(1+Assumptions!$C$12)^((BD3-((Assumptions!$C$41-1)*12+7))/12),0)</f>
        <v/>
      </c>
      <c r="BE16" s="60">
        <f>IF(AND(N(Assumptions!$D$41)&gt;0,BE3&gt;=((Assumptions!$C$41-1)*12+7)),Assumptions!$D$41/Assumptions!$C$23/12*(1+Assumptions!$C$12)^((BE3-((Assumptions!$C$41-1)*12+7))/12),0)</f>
        <v/>
      </c>
      <c r="BF16" s="60">
        <f>IF(AND(N(Assumptions!$D$41)&gt;0,BF3&gt;=((Assumptions!$C$41-1)*12+7)),Assumptions!$D$41/Assumptions!$C$23/12*(1+Assumptions!$C$12)^((BF3-((Assumptions!$C$41-1)*12+7))/12),0)</f>
        <v/>
      </c>
      <c r="BG16" s="60">
        <f>IF(AND(N(Assumptions!$D$41)&gt;0,BG3&gt;=((Assumptions!$C$41-1)*12+7)),Assumptions!$D$41/Assumptions!$C$23/12*(1+Assumptions!$C$12)^((BG3-((Assumptions!$C$41-1)*12+7))/12),0)</f>
        <v/>
      </c>
      <c r="BH16" s="60">
        <f>IF(AND(N(Assumptions!$D$41)&gt;0,BH3&gt;=((Assumptions!$C$41-1)*12+7)),Assumptions!$D$41/Assumptions!$C$23/12*(1+Assumptions!$C$12)^((BH3-((Assumptions!$C$41-1)*12+7))/12),0)</f>
        <v/>
      </c>
      <c r="BI16" s="60">
        <f>IF(AND(N(Assumptions!$D$41)&gt;0,BI3&gt;=((Assumptions!$C$41-1)*12+7)),Assumptions!$D$41/Assumptions!$C$23/12*(1+Assumptions!$C$12)^((BI3-((Assumptions!$C$41-1)*12+7))/12),0)</f>
        <v/>
      </c>
      <c r="BJ16" s="60">
        <f>IF(AND(N(Assumptions!$D$41)&gt;0,BJ3&gt;=((Assumptions!$C$41-1)*12+7)),Assumptions!$D$41/Assumptions!$C$23/12*(1+Assumptions!$C$12)^((BJ3-((Assumptions!$C$41-1)*12+7))/12),0)</f>
        <v/>
      </c>
    </row>
    <row r="17">
      <c r="A17" s="43" t="n"/>
      <c r="B17" s="43" t="inlineStr">
        <is>
          <t>Add-on 8 revenue</t>
        </is>
      </c>
      <c r="C17" s="60">
        <f>IF(AND(N(Assumptions!$D$42)&gt;0,C3&gt;=((Assumptions!$C$42-1)*12+7)),Assumptions!$D$42/Assumptions!$C$23/12*(1+Assumptions!$C$12)^((C3-((Assumptions!$C$42-1)*12+7))/12),0)</f>
        <v/>
      </c>
      <c r="D17" s="60">
        <f>IF(AND(N(Assumptions!$D$42)&gt;0,D3&gt;=((Assumptions!$C$42-1)*12+7)),Assumptions!$D$42/Assumptions!$C$23/12*(1+Assumptions!$C$12)^((D3-((Assumptions!$C$42-1)*12+7))/12),0)</f>
        <v/>
      </c>
      <c r="E17" s="60">
        <f>IF(AND(N(Assumptions!$D$42)&gt;0,E3&gt;=((Assumptions!$C$42-1)*12+7)),Assumptions!$D$42/Assumptions!$C$23/12*(1+Assumptions!$C$12)^((E3-((Assumptions!$C$42-1)*12+7))/12),0)</f>
        <v/>
      </c>
      <c r="F17" s="60">
        <f>IF(AND(N(Assumptions!$D$42)&gt;0,F3&gt;=((Assumptions!$C$42-1)*12+7)),Assumptions!$D$42/Assumptions!$C$23/12*(1+Assumptions!$C$12)^((F3-((Assumptions!$C$42-1)*12+7))/12),0)</f>
        <v/>
      </c>
      <c r="G17" s="60">
        <f>IF(AND(N(Assumptions!$D$42)&gt;0,G3&gt;=((Assumptions!$C$42-1)*12+7)),Assumptions!$D$42/Assumptions!$C$23/12*(1+Assumptions!$C$12)^((G3-((Assumptions!$C$42-1)*12+7))/12),0)</f>
        <v/>
      </c>
      <c r="H17" s="60">
        <f>IF(AND(N(Assumptions!$D$42)&gt;0,H3&gt;=((Assumptions!$C$42-1)*12+7)),Assumptions!$D$42/Assumptions!$C$23/12*(1+Assumptions!$C$12)^((H3-((Assumptions!$C$42-1)*12+7))/12),0)</f>
        <v/>
      </c>
      <c r="I17" s="60">
        <f>IF(AND(N(Assumptions!$D$42)&gt;0,I3&gt;=((Assumptions!$C$42-1)*12+7)),Assumptions!$D$42/Assumptions!$C$23/12*(1+Assumptions!$C$12)^((I3-((Assumptions!$C$42-1)*12+7))/12),0)</f>
        <v/>
      </c>
      <c r="J17" s="60">
        <f>IF(AND(N(Assumptions!$D$42)&gt;0,J3&gt;=((Assumptions!$C$42-1)*12+7)),Assumptions!$D$42/Assumptions!$C$23/12*(1+Assumptions!$C$12)^((J3-((Assumptions!$C$42-1)*12+7))/12),0)</f>
        <v/>
      </c>
      <c r="K17" s="60">
        <f>IF(AND(N(Assumptions!$D$42)&gt;0,K3&gt;=((Assumptions!$C$42-1)*12+7)),Assumptions!$D$42/Assumptions!$C$23/12*(1+Assumptions!$C$12)^((K3-((Assumptions!$C$42-1)*12+7))/12),0)</f>
        <v/>
      </c>
      <c r="L17" s="60">
        <f>IF(AND(N(Assumptions!$D$42)&gt;0,L3&gt;=((Assumptions!$C$42-1)*12+7)),Assumptions!$D$42/Assumptions!$C$23/12*(1+Assumptions!$C$12)^((L3-((Assumptions!$C$42-1)*12+7))/12),0)</f>
        <v/>
      </c>
      <c r="M17" s="60">
        <f>IF(AND(N(Assumptions!$D$42)&gt;0,M3&gt;=((Assumptions!$C$42-1)*12+7)),Assumptions!$D$42/Assumptions!$C$23/12*(1+Assumptions!$C$12)^((M3-((Assumptions!$C$42-1)*12+7))/12),0)</f>
        <v/>
      </c>
      <c r="N17" s="60">
        <f>IF(AND(N(Assumptions!$D$42)&gt;0,N3&gt;=((Assumptions!$C$42-1)*12+7)),Assumptions!$D$42/Assumptions!$C$23/12*(1+Assumptions!$C$12)^((N3-((Assumptions!$C$42-1)*12+7))/12),0)</f>
        <v/>
      </c>
      <c r="O17" s="60">
        <f>IF(AND(N(Assumptions!$D$42)&gt;0,O3&gt;=((Assumptions!$C$42-1)*12+7)),Assumptions!$D$42/Assumptions!$C$23/12*(1+Assumptions!$C$12)^((O3-((Assumptions!$C$42-1)*12+7))/12),0)</f>
        <v/>
      </c>
      <c r="P17" s="60">
        <f>IF(AND(N(Assumptions!$D$42)&gt;0,P3&gt;=((Assumptions!$C$42-1)*12+7)),Assumptions!$D$42/Assumptions!$C$23/12*(1+Assumptions!$C$12)^((P3-((Assumptions!$C$42-1)*12+7))/12),0)</f>
        <v/>
      </c>
      <c r="Q17" s="60">
        <f>IF(AND(N(Assumptions!$D$42)&gt;0,Q3&gt;=((Assumptions!$C$42-1)*12+7)),Assumptions!$D$42/Assumptions!$C$23/12*(1+Assumptions!$C$12)^((Q3-((Assumptions!$C$42-1)*12+7))/12),0)</f>
        <v/>
      </c>
      <c r="R17" s="60">
        <f>IF(AND(N(Assumptions!$D$42)&gt;0,R3&gt;=((Assumptions!$C$42-1)*12+7)),Assumptions!$D$42/Assumptions!$C$23/12*(1+Assumptions!$C$12)^((R3-((Assumptions!$C$42-1)*12+7))/12),0)</f>
        <v/>
      </c>
      <c r="S17" s="60">
        <f>IF(AND(N(Assumptions!$D$42)&gt;0,S3&gt;=((Assumptions!$C$42-1)*12+7)),Assumptions!$D$42/Assumptions!$C$23/12*(1+Assumptions!$C$12)^((S3-((Assumptions!$C$42-1)*12+7))/12),0)</f>
        <v/>
      </c>
      <c r="T17" s="60">
        <f>IF(AND(N(Assumptions!$D$42)&gt;0,T3&gt;=((Assumptions!$C$42-1)*12+7)),Assumptions!$D$42/Assumptions!$C$23/12*(1+Assumptions!$C$12)^((T3-((Assumptions!$C$42-1)*12+7))/12),0)</f>
        <v/>
      </c>
      <c r="U17" s="60">
        <f>IF(AND(N(Assumptions!$D$42)&gt;0,U3&gt;=((Assumptions!$C$42-1)*12+7)),Assumptions!$D$42/Assumptions!$C$23/12*(1+Assumptions!$C$12)^((U3-((Assumptions!$C$42-1)*12+7))/12),0)</f>
        <v/>
      </c>
      <c r="V17" s="60">
        <f>IF(AND(N(Assumptions!$D$42)&gt;0,V3&gt;=((Assumptions!$C$42-1)*12+7)),Assumptions!$D$42/Assumptions!$C$23/12*(1+Assumptions!$C$12)^((V3-((Assumptions!$C$42-1)*12+7))/12),0)</f>
        <v/>
      </c>
      <c r="W17" s="60">
        <f>IF(AND(N(Assumptions!$D$42)&gt;0,W3&gt;=((Assumptions!$C$42-1)*12+7)),Assumptions!$D$42/Assumptions!$C$23/12*(1+Assumptions!$C$12)^((W3-((Assumptions!$C$42-1)*12+7))/12),0)</f>
        <v/>
      </c>
      <c r="X17" s="60">
        <f>IF(AND(N(Assumptions!$D$42)&gt;0,X3&gt;=((Assumptions!$C$42-1)*12+7)),Assumptions!$D$42/Assumptions!$C$23/12*(1+Assumptions!$C$12)^((X3-((Assumptions!$C$42-1)*12+7))/12),0)</f>
        <v/>
      </c>
      <c r="Y17" s="60">
        <f>IF(AND(N(Assumptions!$D$42)&gt;0,Y3&gt;=((Assumptions!$C$42-1)*12+7)),Assumptions!$D$42/Assumptions!$C$23/12*(1+Assumptions!$C$12)^((Y3-((Assumptions!$C$42-1)*12+7))/12),0)</f>
        <v/>
      </c>
      <c r="Z17" s="60">
        <f>IF(AND(N(Assumptions!$D$42)&gt;0,Z3&gt;=((Assumptions!$C$42-1)*12+7)),Assumptions!$D$42/Assumptions!$C$23/12*(1+Assumptions!$C$12)^((Z3-((Assumptions!$C$42-1)*12+7))/12),0)</f>
        <v/>
      </c>
      <c r="AA17" s="60">
        <f>IF(AND(N(Assumptions!$D$42)&gt;0,AA3&gt;=((Assumptions!$C$42-1)*12+7)),Assumptions!$D$42/Assumptions!$C$23/12*(1+Assumptions!$C$12)^((AA3-((Assumptions!$C$42-1)*12+7))/12),0)</f>
        <v/>
      </c>
      <c r="AB17" s="60">
        <f>IF(AND(N(Assumptions!$D$42)&gt;0,AB3&gt;=((Assumptions!$C$42-1)*12+7)),Assumptions!$D$42/Assumptions!$C$23/12*(1+Assumptions!$C$12)^((AB3-((Assumptions!$C$42-1)*12+7))/12),0)</f>
        <v/>
      </c>
      <c r="AC17" s="60">
        <f>IF(AND(N(Assumptions!$D$42)&gt;0,AC3&gt;=((Assumptions!$C$42-1)*12+7)),Assumptions!$D$42/Assumptions!$C$23/12*(1+Assumptions!$C$12)^((AC3-((Assumptions!$C$42-1)*12+7))/12),0)</f>
        <v/>
      </c>
      <c r="AD17" s="60">
        <f>IF(AND(N(Assumptions!$D$42)&gt;0,AD3&gt;=((Assumptions!$C$42-1)*12+7)),Assumptions!$D$42/Assumptions!$C$23/12*(1+Assumptions!$C$12)^((AD3-((Assumptions!$C$42-1)*12+7))/12),0)</f>
        <v/>
      </c>
      <c r="AE17" s="60">
        <f>IF(AND(N(Assumptions!$D$42)&gt;0,AE3&gt;=((Assumptions!$C$42-1)*12+7)),Assumptions!$D$42/Assumptions!$C$23/12*(1+Assumptions!$C$12)^((AE3-((Assumptions!$C$42-1)*12+7))/12),0)</f>
        <v/>
      </c>
      <c r="AF17" s="60">
        <f>IF(AND(N(Assumptions!$D$42)&gt;0,AF3&gt;=((Assumptions!$C$42-1)*12+7)),Assumptions!$D$42/Assumptions!$C$23/12*(1+Assumptions!$C$12)^((AF3-((Assumptions!$C$42-1)*12+7))/12),0)</f>
        <v/>
      </c>
      <c r="AG17" s="60">
        <f>IF(AND(N(Assumptions!$D$42)&gt;0,AG3&gt;=((Assumptions!$C$42-1)*12+7)),Assumptions!$D$42/Assumptions!$C$23/12*(1+Assumptions!$C$12)^((AG3-((Assumptions!$C$42-1)*12+7))/12),0)</f>
        <v/>
      </c>
      <c r="AH17" s="60">
        <f>IF(AND(N(Assumptions!$D$42)&gt;0,AH3&gt;=((Assumptions!$C$42-1)*12+7)),Assumptions!$D$42/Assumptions!$C$23/12*(1+Assumptions!$C$12)^((AH3-((Assumptions!$C$42-1)*12+7))/12),0)</f>
        <v/>
      </c>
      <c r="AI17" s="60">
        <f>IF(AND(N(Assumptions!$D$42)&gt;0,AI3&gt;=((Assumptions!$C$42-1)*12+7)),Assumptions!$D$42/Assumptions!$C$23/12*(1+Assumptions!$C$12)^((AI3-((Assumptions!$C$42-1)*12+7))/12),0)</f>
        <v/>
      </c>
      <c r="AJ17" s="60">
        <f>IF(AND(N(Assumptions!$D$42)&gt;0,AJ3&gt;=((Assumptions!$C$42-1)*12+7)),Assumptions!$D$42/Assumptions!$C$23/12*(1+Assumptions!$C$12)^((AJ3-((Assumptions!$C$42-1)*12+7))/12),0)</f>
        <v/>
      </c>
      <c r="AK17" s="60">
        <f>IF(AND(N(Assumptions!$D$42)&gt;0,AK3&gt;=((Assumptions!$C$42-1)*12+7)),Assumptions!$D$42/Assumptions!$C$23/12*(1+Assumptions!$C$12)^((AK3-((Assumptions!$C$42-1)*12+7))/12),0)</f>
        <v/>
      </c>
      <c r="AL17" s="60">
        <f>IF(AND(N(Assumptions!$D$42)&gt;0,AL3&gt;=((Assumptions!$C$42-1)*12+7)),Assumptions!$D$42/Assumptions!$C$23/12*(1+Assumptions!$C$12)^((AL3-((Assumptions!$C$42-1)*12+7))/12),0)</f>
        <v/>
      </c>
      <c r="AM17" s="60">
        <f>IF(AND(N(Assumptions!$D$42)&gt;0,AM3&gt;=((Assumptions!$C$42-1)*12+7)),Assumptions!$D$42/Assumptions!$C$23/12*(1+Assumptions!$C$12)^((AM3-((Assumptions!$C$42-1)*12+7))/12),0)</f>
        <v/>
      </c>
      <c r="AN17" s="60">
        <f>IF(AND(N(Assumptions!$D$42)&gt;0,AN3&gt;=((Assumptions!$C$42-1)*12+7)),Assumptions!$D$42/Assumptions!$C$23/12*(1+Assumptions!$C$12)^((AN3-((Assumptions!$C$42-1)*12+7))/12),0)</f>
        <v/>
      </c>
      <c r="AO17" s="60">
        <f>IF(AND(N(Assumptions!$D$42)&gt;0,AO3&gt;=((Assumptions!$C$42-1)*12+7)),Assumptions!$D$42/Assumptions!$C$23/12*(1+Assumptions!$C$12)^((AO3-((Assumptions!$C$42-1)*12+7))/12),0)</f>
        <v/>
      </c>
      <c r="AP17" s="60">
        <f>IF(AND(N(Assumptions!$D$42)&gt;0,AP3&gt;=((Assumptions!$C$42-1)*12+7)),Assumptions!$D$42/Assumptions!$C$23/12*(1+Assumptions!$C$12)^((AP3-((Assumptions!$C$42-1)*12+7))/12),0)</f>
        <v/>
      </c>
      <c r="AQ17" s="60">
        <f>IF(AND(N(Assumptions!$D$42)&gt;0,AQ3&gt;=((Assumptions!$C$42-1)*12+7)),Assumptions!$D$42/Assumptions!$C$23/12*(1+Assumptions!$C$12)^((AQ3-((Assumptions!$C$42-1)*12+7))/12),0)</f>
        <v/>
      </c>
      <c r="AR17" s="60">
        <f>IF(AND(N(Assumptions!$D$42)&gt;0,AR3&gt;=((Assumptions!$C$42-1)*12+7)),Assumptions!$D$42/Assumptions!$C$23/12*(1+Assumptions!$C$12)^((AR3-((Assumptions!$C$42-1)*12+7))/12),0)</f>
        <v/>
      </c>
      <c r="AS17" s="60">
        <f>IF(AND(N(Assumptions!$D$42)&gt;0,AS3&gt;=((Assumptions!$C$42-1)*12+7)),Assumptions!$D$42/Assumptions!$C$23/12*(1+Assumptions!$C$12)^((AS3-((Assumptions!$C$42-1)*12+7))/12),0)</f>
        <v/>
      </c>
      <c r="AT17" s="60">
        <f>IF(AND(N(Assumptions!$D$42)&gt;0,AT3&gt;=((Assumptions!$C$42-1)*12+7)),Assumptions!$D$42/Assumptions!$C$23/12*(1+Assumptions!$C$12)^((AT3-((Assumptions!$C$42-1)*12+7))/12),0)</f>
        <v/>
      </c>
      <c r="AU17" s="60">
        <f>IF(AND(N(Assumptions!$D$42)&gt;0,AU3&gt;=((Assumptions!$C$42-1)*12+7)),Assumptions!$D$42/Assumptions!$C$23/12*(1+Assumptions!$C$12)^((AU3-((Assumptions!$C$42-1)*12+7))/12),0)</f>
        <v/>
      </c>
      <c r="AV17" s="60">
        <f>IF(AND(N(Assumptions!$D$42)&gt;0,AV3&gt;=((Assumptions!$C$42-1)*12+7)),Assumptions!$D$42/Assumptions!$C$23/12*(1+Assumptions!$C$12)^((AV3-((Assumptions!$C$42-1)*12+7))/12),0)</f>
        <v/>
      </c>
      <c r="AW17" s="60">
        <f>IF(AND(N(Assumptions!$D$42)&gt;0,AW3&gt;=((Assumptions!$C$42-1)*12+7)),Assumptions!$D$42/Assumptions!$C$23/12*(1+Assumptions!$C$12)^((AW3-((Assumptions!$C$42-1)*12+7))/12),0)</f>
        <v/>
      </c>
      <c r="AX17" s="60">
        <f>IF(AND(N(Assumptions!$D$42)&gt;0,AX3&gt;=((Assumptions!$C$42-1)*12+7)),Assumptions!$D$42/Assumptions!$C$23/12*(1+Assumptions!$C$12)^((AX3-((Assumptions!$C$42-1)*12+7))/12),0)</f>
        <v/>
      </c>
      <c r="AY17" s="60">
        <f>IF(AND(N(Assumptions!$D$42)&gt;0,AY3&gt;=((Assumptions!$C$42-1)*12+7)),Assumptions!$D$42/Assumptions!$C$23/12*(1+Assumptions!$C$12)^((AY3-((Assumptions!$C$42-1)*12+7))/12),0)</f>
        <v/>
      </c>
      <c r="AZ17" s="60">
        <f>IF(AND(N(Assumptions!$D$42)&gt;0,AZ3&gt;=((Assumptions!$C$42-1)*12+7)),Assumptions!$D$42/Assumptions!$C$23/12*(1+Assumptions!$C$12)^((AZ3-((Assumptions!$C$42-1)*12+7))/12),0)</f>
        <v/>
      </c>
      <c r="BA17" s="60">
        <f>IF(AND(N(Assumptions!$D$42)&gt;0,BA3&gt;=((Assumptions!$C$42-1)*12+7)),Assumptions!$D$42/Assumptions!$C$23/12*(1+Assumptions!$C$12)^((BA3-((Assumptions!$C$42-1)*12+7))/12),0)</f>
        <v/>
      </c>
      <c r="BB17" s="60">
        <f>IF(AND(N(Assumptions!$D$42)&gt;0,BB3&gt;=((Assumptions!$C$42-1)*12+7)),Assumptions!$D$42/Assumptions!$C$23/12*(1+Assumptions!$C$12)^((BB3-((Assumptions!$C$42-1)*12+7))/12),0)</f>
        <v/>
      </c>
      <c r="BC17" s="60">
        <f>IF(AND(N(Assumptions!$D$42)&gt;0,BC3&gt;=((Assumptions!$C$42-1)*12+7)),Assumptions!$D$42/Assumptions!$C$23/12*(1+Assumptions!$C$12)^((BC3-((Assumptions!$C$42-1)*12+7))/12),0)</f>
        <v/>
      </c>
      <c r="BD17" s="60">
        <f>IF(AND(N(Assumptions!$D$42)&gt;0,BD3&gt;=((Assumptions!$C$42-1)*12+7)),Assumptions!$D$42/Assumptions!$C$23/12*(1+Assumptions!$C$12)^((BD3-((Assumptions!$C$42-1)*12+7))/12),0)</f>
        <v/>
      </c>
      <c r="BE17" s="60">
        <f>IF(AND(N(Assumptions!$D$42)&gt;0,BE3&gt;=((Assumptions!$C$42-1)*12+7)),Assumptions!$D$42/Assumptions!$C$23/12*(1+Assumptions!$C$12)^((BE3-((Assumptions!$C$42-1)*12+7))/12),0)</f>
        <v/>
      </c>
      <c r="BF17" s="60">
        <f>IF(AND(N(Assumptions!$D$42)&gt;0,BF3&gt;=((Assumptions!$C$42-1)*12+7)),Assumptions!$D$42/Assumptions!$C$23/12*(1+Assumptions!$C$12)^((BF3-((Assumptions!$C$42-1)*12+7))/12),0)</f>
        <v/>
      </c>
      <c r="BG17" s="60">
        <f>IF(AND(N(Assumptions!$D$42)&gt;0,BG3&gt;=((Assumptions!$C$42-1)*12+7)),Assumptions!$D$42/Assumptions!$C$23/12*(1+Assumptions!$C$12)^((BG3-((Assumptions!$C$42-1)*12+7))/12),0)</f>
        <v/>
      </c>
      <c r="BH17" s="60">
        <f>IF(AND(N(Assumptions!$D$42)&gt;0,BH3&gt;=((Assumptions!$C$42-1)*12+7)),Assumptions!$D$42/Assumptions!$C$23/12*(1+Assumptions!$C$12)^((BH3-((Assumptions!$C$42-1)*12+7))/12),0)</f>
        <v/>
      </c>
      <c r="BI17" s="60">
        <f>IF(AND(N(Assumptions!$D$42)&gt;0,BI3&gt;=((Assumptions!$C$42-1)*12+7)),Assumptions!$D$42/Assumptions!$C$23/12*(1+Assumptions!$C$12)^((BI3-((Assumptions!$C$42-1)*12+7))/12),0)</f>
        <v/>
      </c>
      <c r="BJ17" s="60">
        <f>IF(AND(N(Assumptions!$D$42)&gt;0,BJ3&gt;=((Assumptions!$C$42-1)*12+7)),Assumptions!$D$42/Assumptions!$C$23/12*(1+Assumptions!$C$12)^((BJ3-((Assumptions!$C$42-1)*12+7))/12),0)</f>
        <v/>
      </c>
    </row>
    <row r="18">
      <c r="A18" s="43" t="n"/>
      <c r="B18" s="50" t="inlineStr">
        <is>
          <t>Total revenue</t>
        </is>
      </c>
      <c r="C18" s="60">
        <f>SUM(C8:C17)</f>
        <v/>
      </c>
      <c r="D18" s="60">
        <f>SUM(D8:D17)</f>
        <v/>
      </c>
      <c r="E18" s="60">
        <f>SUM(E8:E17)</f>
        <v/>
      </c>
      <c r="F18" s="60">
        <f>SUM(F8:F17)</f>
        <v/>
      </c>
      <c r="G18" s="60">
        <f>SUM(G8:G17)</f>
        <v/>
      </c>
      <c r="H18" s="60">
        <f>SUM(H8:H17)</f>
        <v/>
      </c>
      <c r="I18" s="60">
        <f>SUM(I8:I17)</f>
        <v/>
      </c>
      <c r="J18" s="60">
        <f>SUM(J8:J17)</f>
        <v/>
      </c>
      <c r="K18" s="60">
        <f>SUM(K8:K17)</f>
        <v/>
      </c>
      <c r="L18" s="60">
        <f>SUM(L8:L17)</f>
        <v/>
      </c>
      <c r="M18" s="60">
        <f>SUM(M8:M17)</f>
        <v/>
      </c>
      <c r="N18" s="60">
        <f>SUM(N8:N17)</f>
        <v/>
      </c>
      <c r="O18" s="60">
        <f>SUM(O8:O17)</f>
        <v/>
      </c>
      <c r="P18" s="60">
        <f>SUM(P8:P17)</f>
        <v/>
      </c>
      <c r="Q18" s="60">
        <f>SUM(Q8:Q17)</f>
        <v/>
      </c>
      <c r="R18" s="60">
        <f>SUM(R8:R17)</f>
        <v/>
      </c>
      <c r="S18" s="60">
        <f>SUM(S8:S17)</f>
        <v/>
      </c>
      <c r="T18" s="60">
        <f>SUM(T8:T17)</f>
        <v/>
      </c>
      <c r="U18" s="60">
        <f>SUM(U8:U17)</f>
        <v/>
      </c>
      <c r="V18" s="60">
        <f>SUM(V8:V17)</f>
        <v/>
      </c>
      <c r="W18" s="60">
        <f>SUM(W8:W17)</f>
        <v/>
      </c>
      <c r="X18" s="60">
        <f>SUM(X8:X17)</f>
        <v/>
      </c>
      <c r="Y18" s="60">
        <f>SUM(Y8:Y17)</f>
        <v/>
      </c>
      <c r="Z18" s="60">
        <f>SUM(Z8:Z17)</f>
        <v/>
      </c>
      <c r="AA18" s="60">
        <f>SUM(AA8:AA17)</f>
        <v/>
      </c>
      <c r="AB18" s="60">
        <f>SUM(AB8:AB17)</f>
        <v/>
      </c>
      <c r="AC18" s="60">
        <f>SUM(AC8:AC17)</f>
        <v/>
      </c>
      <c r="AD18" s="60">
        <f>SUM(AD8:AD17)</f>
        <v/>
      </c>
      <c r="AE18" s="60">
        <f>SUM(AE8:AE17)</f>
        <v/>
      </c>
      <c r="AF18" s="60">
        <f>SUM(AF8:AF17)</f>
        <v/>
      </c>
      <c r="AG18" s="60">
        <f>SUM(AG8:AG17)</f>
        <v/>
      </c>
      <c r="AH18" s="60">
        <f>SUM(AH8:AH17)</f>
        <v/>
      </c>
      <c r="AI18" s="60">
        <f>SUM(AI8:AI17)</f>
        <v/>
      </c>
      <c r="AJ18" s="60">
        <f>SUM(AJ8:AJ17)</f>
        <v/>
      </c>
      <c r="AK18" s="60">
        <f>SUM(AK8:AK17)</f>
        <v/>
      </c>
      <c r="AL18" s="60">
        <f>SUM(AL8:AL17)</f>
        <v/>
      </c>
      <c r="AM18" s="60">
        <f>SUM(AM8:AM17)</f>
        <v/>
      </c>
      <c r="AN18" s="60">
        <f>SUM(AN8:AN17)</f>
        <v/>
      </c>
      <c r="AO18" s="60">
        <f>SUM(AO8:AO17)</f>
        <v/>
      </c>
      <c r="AP18" s="60">
        <f>SUM(AP8:AP17)</f>
        <v/>
      </c>
      <c r="AQ18" s="60">
        <f>SUM(AQ8:AQ17)</f>
        <v/>
      </c>
      <c r="AR18" s="60">
        <f>SUM(AR8:AR17)</f>
        <v/>
      </c>
      <c r="AS18" s="60">
        <f>SUM(AS8:AS17)</f>
        <v/>
      </c>
      <c r="AT18" s="60">
        <f>SUM(AT8:AT17)</f>
        <v/>
      </c>
      <c r="AU18" s="60">
        <f>SUM(AU8:AU17)</f>
        <v/>
      </c>
      <c r="AV18" s="60">
        <f>SUM(AV8:AV17)</f>
        <v/>
      </c>
      <c r="AW18" s="60">
        <f>SUM(AW8:AW17)</f>
        <v/>
      </c>
      <c r="AX18" s="60">
        <f>SUM(AX8:AX17)</f>
        <v/>
      </c>
      <c r="AY18" s="60">
        <f>SUM(AY8:AY17)</f>
        <v/>
      </c>
      <c r="AZ18" s="60">
        <f>SUM(AZ8:AZ17)</f>
        <v/>
      </c>
      <c r="BA18" s="60">
        <f>SUM(BA8:BA17)</f>
        <v/>
      </c>
      <c r="BB18" s="60">
        <f>SUM(BB8:BB17)</f>
        <v/>
      </c>
      <c r="BC18" s="60">
        <f>SUM(BC8:BC17)</f>
        <v/>
      </c>
      <c r="BD18" s="60">
        <f>SUM(BD8:BD17)</f>
        <v/>
      </c>
      <c r="BE18" s="60">
        <f>SUM(BE8:BE17)</f>
        <v/>
      </c>
      <c r="BF18" s="60">
        <f>SUM(BF8:BF17)</f>
        <v/>
      </c>
      <c r="BG18" s="60">
        <f>SUM(BG8:BG17)</f>
        <v/>
      </c>
      <c r="BH18" s="60">
        <f>SUM(BH8:BH17)</f>
        <v/>
      </c>
      <c r="BI18" s="60">
        <f>SUM(BI8:BI17)</f>
        <v/>
      </c>
      <c r="BJ18" s="60">
        <f>SUM(BJ8:BJ17)</f>
        <v/>
      </c>
    </row>
    <row r="19">
      <c r="A19" s="43" t="n"/>
      <c r="B19" s="43" t="inlineStr">
        <is>
          <t>Platform 1 (Consumer) EBITDA margin</t>
        </is>
      </c>
      <c r="C19" s="55">
        <f>Assumptions!$D$6/Assumptions!$C$6+Assumptions!$C$13/100*(C5-1)/4</f>
        <v/>
      </c>
      <c r="D19" s="55">
        <f>Assumptions!$D$6/Assumptions!$C$6+Assumptions!$C$13/100*(D5-1)/4</f>
        <v/>
      </c>
      <c r="E19" s="55">
        <f>Assumptions!$D$6/Assumptions!$C$6+Assumptions!$C$13/100*(E5-1)/4</f>
        <v/>
      </c>
      <c r="F19" s="55">
        <f>Assumptions!$D$6/Assumptions!$C$6+Assumptions!$C$13/100*(F5-1)/4</f>
        <v/>
      </c>
      <c r="G19" s="55">
        <f>Assumptions!$D$6/Assumptions!$C$6+Assumptions!$C$13/100*(G5-1)/4</f>
        <v/>
      </c>
      <c r="H19" s="55">
        <f>Assumptions!$D$6/Assumptions!$C$6+Assumptions!$C$13/100*(H5-1)/4</f>
        <v/>
      </c>
      <c r="I19" s="55">
        <f>Assumptions!$D$6/Assumptions!$C$6+Assumptions!$C$13/100*(I5-1)/4</f>
        <v/>
      </c>
      <c r="J19" s="55">
        <f>Assumptions!$D$6/Assumptions!$C$6+Assumptions!$C$13/100*(J5-1)/4</f>
        <v/>
      </c>
      <c r="K19" s="55">
        <f>Assumptions!$D$6/Assumptions!$C$6+Assumptions!$C$13/100*(K5-1)/4</f>
        <v/>
      </c>
      <c r="L19" s="55">
        <f>Assumptions!$D$6/Assumptions!$C$6+Assumptions!$C$13/100*(L5-1)/4</f>
        <v/>
      </c>
      <c r="M19" s="55">
        <f>Assumptions!$D$6/Assumptions!$C$6+Assumptions!$C$13/100*(M5-1)/4</f>
        <v/>
      </c>
      <c r="N19" s="55">
        <f>Assumptions!$D$6/Assumptions!$C$6+Assumptions!$C$13/100*(N5-1)/4</f>
        <v/>
      </c>
      <c r="O19" s="55">
        <f>Assumptions!$D$6/Assumptions!$C$6+Assumptions!$C$13/100*(O5-1)/4</f>
        <v/>
      </c>
      <c r="P19" s="55">
        <f>Assumptions!$D$6/Assumptions!$C$6+Assumptions!$C$13/100*(P5-1)/4</f>
        <v/>
      </c>
      <c r="Q19" s="55">
        <f>Assumptions!$D$6/Assumptions!$C$6+Assumptions!$C$13/100*(Q5-1)/4</f>
        <v/>
      </c>
      <c r="R19" s="55">
        <f>Assumptions!$D$6/Assumptions!$C$6+Assumptions!$C$13/100*(R5-1)/4</f>
        <v/>
      </c>
      <c r="S19" s="55">
        <f>Assumptions!$D$6/Assumptions!$C$6+Assumptions!$C$13/100*(S5-1)/4</f>
        <v/>
      </c>
      <c r="T19" s="55">
        <f>Assumptions!$D$6/Assumptions!$C$6+Assumptions!$C$13/100*(T5-1)/4</f>
        <v/>
      </c>
      <c r="U19" s="55">
        <f>Assumptions!$D$6/Assumptions!$C$6+Assumptions!$C$13/100*(U5-1)/4</f>
        <v/>
      </c>
      <c r="V19" s="55">
        <f>Assumptions!$D$6/Assumptions!$C$6+Assumptions!$C$13/100*(V5-1)/4</f>
        <v/>
      </c>
      <c r="W19" s="55">
        <f>Assumptions!$D$6/Assumptions!$C$6+Assumptions!$C$13/100*(W5-1)/4</f>
        <v/>
      </c>
      <c r="X19" s="55">
        <f>Assumptions!$D$6/Assumptions!$C$6+Assumptions!$C$13/100*(X5-1)/4</f>
        <v/>
      </c>
      <c r="Y19" s="55">
        <f>Assumptions!$D$6/Assumptions!$C$6+Assumptions!$C$13/100*(Y5-1)/4</f>
        <v/>
      </c>
      <c r="Z19" s="55">
        <f>Assumptions!$D$6/Assumptions!$C$6+Assumptions!$C$13/100*(Z5-1)/4</f>
        <v/>
      </c>
      <c r="AA19" s="55">
        <f>Assumptions!$D$6/Assumptions!$C$6+Assumptions!$C$13/100*(AA5-1)/4</f>
        <v/>
      </c>
      <c r="AB19" s="55">
        <f>Assumptions!$D$6/Assumptions!$C$6+Assumptions!$C$13/100*(AB5-1)/4</f>
        <v/>
      </c>
      <c r="AC19" s="55">
        <f>Assumptions!$D$6/Assumptions!$C$6+Assumptions!$C$13/100*(AC5-1)/4</f>
        <v/>
      </c>
      <c r="AD19" s="55">
        <f>Assumptions!$D$6/Assumptions!$C$6+Assumptions!$C$13/100*(AD5-1)/4</f>
        <v/>
      </c>
      <c r="AE19" s="55">
        <f>Assumptions!$D$6/Assumptions!$C$6+Assumptions!$C$13/100*(AE5-1)/4</f>
        <v/>
      </c>
      <c r="AF19" s="55">
        <f>Assumptions!$D$6/Assumptions!$C$6+Assumptions!$C$13/100*(AF5-1)/4</f>
        <v/>
      </c>
      <c r="AG19" s="55">
        <f>Assumptions!$D$6/Assumptions!$C$6+Assumptions!$C$13/100*(AG5-1)/4</f>
        <v/>
      </c>
      <c r="AH19" s="55">
        <f>Assumptions!$D$6/Assumptions!$C$6+Assumptions!$C$13/100*(AH5-1)/4</f>
        <v/>
      </c>
      <c r="AI19" s="55">
        <f>Assumptions!$D$6/Assumptions!$C$6+Assumptions!$C$13/100*(AI5-1)/4</f>
        <v/>
      </c>
      <c r="AJ19" s="55">
        <f>Assumptions!$D$6/Assumptions!$C$6+Assumptions!$C$13/100*(AJ5-1)/4</f>
        <v/>
      </c>
      <c r="AK19" s="55">
        <f>Assumptions!$D$6/Assumptions!$C$6+Assumptions!$C$13/100*(AK5-1)/4</f>
        <v/>
      </c>
      <c r="AL19" s="55">
        <f>Assumptions!$D$6/Assumptions!$C$6+Assumptions!$C$13/100*(AL5-1)/4</f>
        <v/>
      </c>
      <c r="AM19" s="55">
        <f>Assumptions!$D$6/Assumptions!$C$6+Assumptions!$C$13/100*(AM5-1)/4</f>
        <v/>
      </c>
      <c r="AN19" s="55">
        <f>Assumptions!$D$6/Assumptions!$C$6+Assumptions!$C$13/100*(AN5-1)/4</f>
        <v/>
      </c>
      <c r="AO19" s="55">
        <f>Assumptions!$D$6/Assumptions!$C$6+Assumptions!$C$13/100*(AO5-1)/4</f>
        <v/>
      </c>
      <c r="AP19" s="55">
        <f>Assumptions!$D$6/Assumptions!$C$6+Assumptions!$C$13/100*(AP5-1)/4</f>
        <v/>
      </c>
      <c r="AQ19" s="55">
        <f>Assumptions!$D$6/Assumptions!$C$6+Assumptions!$C$13/100*(AQ5-1)/4</f>
        <v/>
      </c>
      <c r="AR19" s="55">
        <f>Assumptions!$D$6/Assumptions!$C$6+Assumptions!$C$13/100*(AR5-1)/4</f>
        <v/>
      </c>
      <c r="AS19" s="55">
        <f>Assumptions!$D$6/Assumptions!$C$6+Assumptions!$C$13/100*(AS5-1)/4</f>
        <v/>
      </c>
      <c r="AT19" s="55">
        <f>Assumptions!$D$6/Assumptions!$C$6+Assumptions!$C$13/100*(AT5-1)/4</f>
        <v/>
      </c>
      <c r="AU19" s="55">
        <f>Assumptions!$D$6/Assumptions!$C$6+Assumptions!$C$13/100*(AU5-1)/4</f>
        <v/>
      </c>
      <c r="AV19" s="55">
        <f>Assumptions!$D$6/Assumptions!$C$6+Assumptions!$C$13/100*(AV5-1)/4</f>
        <v/>
      </c>
      <c r="AW19" s="55">
        <f>Assumptions!$D$6/Assumptions!$C$6+Assumptions!$C$13/100*(AW5-1)/4</f>
        <v/>
      </c>
      <c r="AX19" s="55">
        <f>Assumptions!$D$6/Assumptions!$C$6+Assumptions!$C$13/100*(AX5-1)/4</f>
        <v/>
      </c>
      <c r="AY19" s="55">
        <f>Assumptions!$D$6/Assumptions!$C$6+Assumptions!$C$13/100*(AY5-1)/4</f>
        <v/>
      </c>
      <c r="AZ19" s="55">
        <f>Assumptions!$D$6/Assumptions!$C$6+Assumptions!$C$13/100*(AZ5-1)/4</f>
        <v/>
      </c>
      <c r="BA19" s="55">
        <f>Assumptions!$D$6/Assumptions!$C$6+Assumptions!$C$13/100*(BA5-1)/4</f>
        <v/>
      </c>
      <c r="BB19" s="55">
        <f>Assumptions!$D$6/Assumptions!$C$6+Assumptions!$C$13/100*(BB5-1)/4</f>
        <v/>
      </c>
      <c r="BC19" s="55">
        <f>Assumptions!$D$6/Assumptions!$C$6+Assumptions!$C$13/100*(BC5-1)/4</f>
        <v/>
      </c>
      <c r="BD19" s="55">
        <f>Assumptions!$D$6/Assumptions!$C$6+Assumptions!$C$13/100*(BD5-1)/4</f>
        <v/>
      </c>
      <c r="BE19" s="55">
        <f>Assumptions!$D$6/Assumptions!$C$6+Assumptions!$C$13/100*(BE5-1)/4</f>
        <v/>
      </c>
      <c r="BF19" s="55">
        <f>Assumptions!$D$6/Assumptions!$C$6+Assumptions!$C$13/100*(BF5-1)/4</f>
        <v/>
      </c>
      <c r="BG19" s="55">
        <f>Assumptions!$D$6/Assumptions!$C$6+Assumptions!$C$13/100*(BG5-1)/4</f>
        <v/>
      </c>
      <c r="BH19" s="55">
        <f>Assumptions!$D$6/Assumptions!$C$6+Assumptions!$C$13/100*(BH5-1)/4</f>
        <v/>
      </c>
      <c r="BI19" s="55">
        <f>Assumptions!$D$6/Assumptions!$C$6+Assumptions!$C$13/100*(BI5-1)/4</f>
        <v/>
      </c>
      <c r="BJ19" s="55">
        <f>Assumptions!$D$6/Assumptions!$C$6+Assumptions!$C$13/100*(BJ5-1)/4</f>
        <v/>
      </c>
    </row>
    <row r="20">
      <c r="A20" s="43" t="n"/>
      <c r="B20" s="43" t="inlineStr">
        <is>
          <t>Platform 2 (Mortgage) EBITDA margin</t>
        </is>
      </c>
      <c r="C20" s="55">
        <f>Assumptions!$D$7/Assumptions!$C$7+Assumptions!$C$13/100*(C5-1)/4</f>
        <v/>
      </c>
      <c r="D20" s="55">
        <f>Assumptions!$D$7/Assumptions!$C$7+Assumptions!$C$13/100*(D5-1)/4</f>
        <v/>
      </c>
      <c r="E20" s="55">
        <f>Assumptions!$D$7/Assumptions!$C$7+Assumptions!$C$13/100*(E5-1)/4</f>
        <v/>
      </c>
      <c r="F20" s="55">
        <f>Assumptions!$D$7/Assumptions!$C$7+Assumptions!$C$13/100*(F5-1)/4</f>
        <v/>
      </c>
      <c r="G20" s="55">
        <f>Assumptions!$D$7/Assumptions!$C$7+Assumptions!$C$13/100*(G5-1)/4</f>
        <v/>
      </c>
      <c r="H20" s="55">
        <f>Assumptions!$D$7/Assumptions!$C$7+Assumptions!$C$13/100*(H5-1)/4</f>
        <v/>
      </c>
      <c r="I20" s="55">
        <f>Assumptions!$D$7/Assumptions!$C$7+Assumptions!$C$13/100*(I5-1)/4</f>
        <v/>
      </c>
      <c r="J20" s="55">
        <f>Assumptions!$D$7/Assumptions!$C$7+Assumptions!$C$13/100*(J5-1)/4</f>
        <v/>
      </c>
      <c r="K20" s="55">
        <f>Assumptions!$D$7/Assumptions!$C$7+Assumptions!$C$13/100*(K5-1)/4</f>
        <v/>
      </c>
      <c r="L20" s="55">
        <f>Assumptions!$D$7/Assumptions!$C$7+Assumptions!$C$13/100*(L5-1)/4</f>
        <v/>
      </c>
      <c r="M20" s="55">
        <f>Assumptions!$D$7/Assumptions!$C$7+Assumptions!$C$13/100*(M5-1)/4</f>
        <v/>
      </c>
      <c r="N20" s="55">
        <f>Assumptions!$D$7/Assumptions!$C$7+Assumptions!$C$13/100*(N5-1)/4</f>
        <v/>
      </c>
      <c r="O20" s="55">
        <f>Assumptions!$D$7/Assumptions!$C$7+Assumptions!$C$13/100*(O5-1)/4</f>
        <v/>
      </c>
      <c r="P20" s="55">
        <f>Assumptions!$D$7/Assumptions!$C$7+Assumptions!$C$13/100*(P5-1)/4</f>
        <v/>
      </c>
      <c r="Q20" s="55">
        <f>Assumptions!$D$7/Assumptions!$C$7+Assumptions!$C$13/100*(Q5-1)/4</f>
        <v/>
      </c>
      <c r="R20" s="55">
        <f>Assumptions!$D$7/Assumptions!$C$7+Assumptions!$C$13/100*(R5-1)/4</f>
        <v/>
      </c>
      <c r="S20" s="55">
        <f>Assumptions!$D$7/Assumptions!$C$7+Assumptions!$C$13/100*(S5-1)/4</f>
        <v/>
      </c>
      <c r="T20" s="55">
        <f>Assumptions!$D$7/Assumptions!$C$7+Assumptions!$C$13/100*(T5-1)/4</f>
        <v/>
      </c>
      <c r="U20" s="55">
        <f>Assumptions!$D$7/Assumptions!$C$7+Assumptions!$C$13/100*(U5-1)/4</f>
        <v/>
      </c>
      <c r="V20" s="55">
        <f>Assumptions!$D$7/Assumptions!$C$7+Assumptions!$C$13/100*(V5-1)/4</f>
        <v/>
      </c>
      <c r="W20" s="55">
        <f>Assumptions!$D$7/Assumptions!$C$7+Assumptions!$C$13/100*(W5-1)/4</f>
        <v/>
      </c>
      <c r="X20" s="55">
        <f>Assumptions!$D$7/Assumptions!$C$7+Assumptions!$C$13/100*(X5-1)/4</f>
        <v/>
      </c>
      <c r="Y20" s="55">
        <f>Assumptions!$D$7/Assumptions!$C$7+Assumptions!$C$13/100*(Y5-1)/4</f>
        <v/>
      </c>
      <c r="Z20" s="55">
        <f>Assumptions!$D$7/Assumptions!$C$7+Assumptions!$C$13/100*(Z5-1)/4</f>
        <v/>
      </c>
      <c r="AA20" s="55">
        <f>Assumptions!$D$7/Assumptions!$C$7+Assumptions!$C$13/100*(AA5-1)/4</f>
        <v/>
      </c>
      <c r="AB20" s="55">
        <f>Assumptions!$D$7/Assumptions!$C$7+Assumptions!$C$13/100*(AB5-1)/4</f>
        <v/>
      </c>
      <c r="AC20" s="55">
        <f>Assumptions!$D$7/Assumptions!$C$7+Assumptions!$C$13/100*(AC5-1)/4</f>
        <v/>
      </c>
      <c r="AD20" s="55">
        <f>Assumptions!$D$7/Assumptions!$C$7+Assumptions!$C$13/100*(AD5-1)/4</f>
        <v/>
      </c>
      <c r="AE20" s="55">
        <f>Assumptions!$D$7/Assumptions!$C$7+Assumptions!$C$13/100*(AE5-1)/4</f>
        <v/>
      </c>
      <c r="AF20" s="55">
        <f>Assumptions!$D$7/Assumptions!$C$7+Assumptions!$C$13/100*(AF5-1)/4</f>
        <v/>
      </c>
      <c r="AG20" s="55">
        <f>Assumptions!$D$7/Assumptions!$C$7+Assumptions!$C$13/100*(AG5-1)/4</f>
        <v/>
      </c>
      <c r="AH20" s="55">
        <f>Assumptions!$D$7/Assumptions!$C$7+Assumptions!$C$13/100*(AH5-1)/4</f>
        <v/>
      </c>
      <c r="AI20" s="55">
        <f>Assumptions!$D$7/Assumptions!$C$7+Assumptions!$C$13/100*(AI5-1)/4</f>
        <v/>
      </c>
      <c r="AJ20" s="55">
        <f>Assumptions!$D$7/Assumptions!$C$7+Assumptions!$C$13/100*(AJ5-1)/4</f>
        <v/>
      </c>
      <c r="AK20" s="55">
        <f>Assumptions!$D$7/Assumptions!$C$7+Assumptions!$C$13/100*(AK5-1)/4</f>
        <v/>
      </c>
      <c r="AL20" s="55">
        <f>Assumptions!$D$7/Assumptions!$C$7+Assumptions!$C$13/100*(AL5-1)/4</f>
        <v/>
      </c>
      <c r="AM20" s="55">
        <f>Assumptions!$D$7/Assumptions!$C$7+Assumptions!$C$13/100*(AM5-1)/4</f>
        <v/>
      </c>
      <c r="AN20" s="55">
        <f>Assumptions!$D$7/Assumptions!$C$7+Assumptions!$C$13/100*(AN5-1)/4</f>
        <v/>
      </c>
      <c r="AO20" s="55">
        <f>Assumptions!$D$7/Assumptions!$C$7+Assumptions!$C$13/100*(AO5-1)/4</f>
        <v/>
      </c>
      <c r="AP20" s="55">
        <f>Assumptions!$D$7/Assumptions!$C$7+Assumptions!$C$13/100*(AP5-1)/4</f>
        <v/>
      </c>
      <c r="AQ20" s="55">
        <f>Assumptions!$D$7/Assumptions!$C$7+Assumptions!$C$13/100*(AQ5-1)/4</f>
        <v/>
      </c>
      <c r="AR20" s="55">
        <f>Assumptions!$D$7/Assumptions!$C$7+Assumptions!$C$13/100*(AR5-1)/4</f>
        <v/>
      </c>
      <c r="AS20" s="55">
        <f>Assumptions!$D$7/Assumptions!$C$7+Assumptions!$C$13/100*(AS5-1)/4</f>
        <v/>
      </c>
      <c r="AT20" s="55">
        <f>Assumptions!$D$7/Assumptions!$C$7+Assumptions!$C$13/100*(AT5-1)/4</f>
        <v/>
      </c>
      <c r="AU20" s="55">
        <f>Assumptions!$D$7/Assumptions!$C$7+Assumptions!$C$13/100*(AU5-1)/4</f>
        <v/>
      </c>
      <c r="AV20" s="55">
        <f>Assumptions!$D$7/Assumptions!$C$7+Assumptions!$C$13/100*(AV5-1)/4</f>
        <v/>
      </c>
      <c r="AW20" s="55">
        <f>Assumptions!$D$7/Assumptions!$C$7+Assumptions!$C$13/100*(AW5-1)/4</f>
        <v/>
      </c>
      <c r="AX20" s="55">
        <f>Assumptions!$D$7/Assumptions!$C$7+Assumptions!$C$13/100*(AX5-1)/4</f>
        <v/>
      </c>
      <c r="AY20" s="55">
        <f>Assumptions!$D$7/Assumptions!$C$7+Assumptions!$C$13/100*(AY5-1)/4</f>
        <v/>
      </c>
      <c r="AZ20" s="55">
        <f>Assumptions!$D$7/Assumptions!$C$7+Assumptions!$C$13/100*(AZ5-1)/4</f>
        <v/>
      </c>
      <c r="BA20" s="55">
        <f>Assumptions!$D$7/Assumptions!$C$7+Assumptions!$C$13/100*(BA5-1)/4</f>
        <v/>
      </c>
      <c r="BB20" s="55">
        <f>Assumptions!$D$7/Assumptions!$C$7+Assumptions!$C$13/100*(BB5-1)/4</f>
        <v/>
      </c>
      <c r="BC20" s="55">
        <f>Assumptions!$D$7/Assumptions!$C$7+Assumptions!$C$13/100*(BC5-1)/4</f>
        <v/>
      </c>
      <c r="BD20" s="55">
        <f>Assumptions!$D$7/Assumptions!$C$7+Assumptions!$C$13/100*(BD5-1)/4</f>
        <v/>
      </c>
      <c r="BE20" s="55">
        <f>Assumptions!$D$7/Assumptions!$C$7+Assumptions!$C$13/100*(BE5-1)/4</f>
        <v/>
      </c>
      <c r="BF20" s="55">
        <f>Assumptions!$D$7/Assumptions!$C$7+Assumptions!$C$13/100*(BF5-1)/4</f>
        <v/>
      </c>
      <c r="BG20" s="55">
        <f>Assumptions!$D$7/Assumptions!$C$7+Assumptions!$C$13/100*(BG5-1)/4</f>
        <v/>
      </c>
      <c r="BH20" s="55">
        <f>Assumptions!$D$7/Assumptions!$C$7+Assumptions!$C$13/100*(BH5-1)/4</f>
        <v/>
      </c>
      <c r="BI20" s="55">
        <f>Assumptions!$D$7/Assumptions!$C$7+Assumptions!$C$13/100*(BI5-1)/4</f>
        <v/>
      </c>
      <c r="BJ20" s="55">
        <f>Assumptions!$D$7/Assumptions!$C$7+Assumptions!$C$13/100*(BJ5-1)/4</f>
        <v/>
      </c>
    </row>
    <row r="21">
      <c r="A21" s="43" t="n"/>
      <c r="B21" s="43" t="inlineStr">
        <is>
          <t>Platform 1 (Consumer) EBITDA</t>
        </is>
      </c>
      <c r="C21" s="60">
        <f>C8*C19</f>
        <v/>
      </c>
      <c r="D21" s="60">
        <f>D8*D19</f>
        <v/>
      </c>
      <c r="E21" s="60">
        <f>E8*E19</f>
        <v/>
      </c>
      <c r="F21" s="60">
        <f>F8*F19</f>
        <v/>
      </c>
      <c r="G21" s="60">
        <f>G8*G19</f>
        <v/>
      </c>
      <c r="H21" s="60">
        <f>H8*H19</f>
        <v/>
      </c>
      <c r="I21" s="60">
        <f>I8*I19</f>
        <v/>
      </c>
      <c r="J21" s="60">
        <f>J8*J19</f>
        <v/>
      </c>
      <c r="K21" s="60">
        <f>K8*K19</f>
        <v/>
      </c>
      <c r="L21" s="60">
        <f>L8*L19</f>
        <v/>
      </c>
      <c r="M21" s="60">
        <f>M8*M19</f>
        <v/>
      </c>
      <c r="N21" s="60">
        <f>N8*N19</f>
        <v/>
      </c>
      <c r="O21" s="60">
        <f>O8*O19</f>
        <v/>
      </c>
      <c r="P21" s="60">
        <f>P8*P19</f>
        <v/>
      </c>
      <c r="Q21" s="60">
        <f>Q8*Q19</f>
        <v/>
      </c>
      <c r="R21" s="60">
        <f>R8*R19</f>
        <v/>
      </c>
      <c r="S21" s="60">
        <f>S8*S19</f>
        <v/>
      </c>
      <c r="T21" s="60">
        <f>T8*T19</f>
        <v/>
      </c>
      <c r="U21" s="60">
        <f>U8*U19</f>
        <v/>
      </c>
      <c r="V21" s="60">
        <f>V8*V19</f>
        <v/>
      </c>
      <c r="W21" s="60">
        <f>W8*W19</f>
        <v/>
      </c>
      <c r="X21" s="60">
        <f>X8*X19</f>
        <v/>
      </c>
      <c r="Y21" s="60">
        <f>Y8*Y19</f>
        <v/>
      </c>
      <c r="Z21" s="60">
        <f>Z8*Z19</f>
        <v/>
      </c>
      <c r="AA21" s="60">
        <f>AA8*AA19</f>
        <v/>
      </c>
      <c r="AB21" s="60">
        <f>AB8*AB19</f>
        <v/>
      </c>
      <c r="AC21" s="60">
        <f>AC8*AC19</f>
        <v/>
      </c>
      <c r="AD21" s="60">
        <f>AD8*AD19</f>
        <v/>
      </c>
      <c r="AE21" s="60">
        <f>AE8*AE19</f>
        <v/>
      </c>
      <c r="AF21" s="60">
        <f>AF8*AF19</f>
        <v/>
      </c>
      <c r="AG21" s="60">
        <f>AG8*AG19</f>
        <v/>
      </c>
      <c r="AH21" s="60">
        <f>AH8*AH19</f>
        <v/>
      </c>
      <c r="AI21" s="60">
        <f>AI8*AI19</f>
        <v/>
      </c>
      <c r="AJ21" s="60">
        <f>AJ8*AJ19</f>
        <v/>
      </c>
      <c r="AK21" s="60">
        <f>AK8*AK19</f>
        <v/>
      </c>
      <c r="AL21" s="60">
        <f>AL8*AL19</f>
        <v/>
      </c>
      <c r="AM21" s="60">
        <f>AM8*AM19</f>
        <v/>
      </c>
      <c r="AN21" s="60">
        <f>AN8*AN19</f>
        <v/>
      </c>
      <c r="AO21" s="60">
        <f>AO8*AO19</f>
        <v/>
      </c>
      <c r="AP21" s="60">
        <f>AP8*AP19</f>
        <v/>
      </c>
      <c r="AQ21" s="60">
        <f>AQ8*AQ19</f>
        <v/>
      </c>
      <c r="AR21" s="60">
        <f>AR8*AR19</f>
        <v/>
      </c>
      <c r="AS21" s="60">
        <f>AS8*AS19</f>
        <v/>
      </c>
      <c r="AT21" s="60">
        <f>AT8*AT19</f>
        <v/>
      </c>
      <c r="AU21" s="60">
        <f>AU8*AU19</f>
        <v/>
      </c>
      <c r="AV21" s="60">
        <f>AV8*AV19</f>
        <v/>
      </c>
      <c r="AW21" s="60">
        <f>AW8*AW19</f>
        <v/>
      </c>
      <c r="AX21" s="60">
        <f>AX8*AX19</f>
        <v/>
      </c>
      <c r="AY21" s="60">
        <f>AY8*AY19</f>
        <v/>
      </c>
      <c r="AZ21" s="60">
        <f>AZ8*AZ19</f>
        <v/>
      </c>
      <c r="BA21" s="60">
        <f>BA8*BA19</f>
        <v/>
      </c>
      <c r="BB21" s="60">
        <f>BB8*BB19</f>
        <v/>
      </c>
      <c r="BC21" s="60">
        <f>BC8*BC19</f>
        <v/>
      </c>
      <c r="BD21" s="60">
        <f>BD8*BD19</f>
        <v/>
      </c>
      <c r="BE21" s="60">
        <f>BE8*BE19</f>
        <v/>
      </c>
      <c r="BF21" s="60">
        <f>BF8*BF19</f>
        <v/>
      </c>
      <c r="BG21" s="60">
        <f>BG8*BG19</f>
        <v/>
      </c>
      <c r="BH21" s="60">
        <f>BH8*BH19</f>
        <v/>
      </c>
      <c r="BI21" s="60">
        <f>BI8*BI19</f>
        <v/>
      </c>
      <c r="BJ21" s="60">
        <f>BJ8*BJ19</f>
        <v/>
      </c>
    </row>
    <row r="22">
      <c r="A22" s="43" t="n"/>
      <c r="B22" s="43" t="inlineStr">
        <is>
          <t>Platform 2 (Mortgage) EBITDA</t>
        </is>
      </c>
      <c r="C22" s="60">
        <f>C9*C20</f>
        <v/>
      </c>
      <c r="D22" s="60">
        <f>D9*D20</f>
        <v/>
      </c>
      <c r="E22" s="60">
        <f>E9*E20</f>
        <v/>
      </c>
      <c r="F22" s="60">
        <f>F9*F20</f>
        <v/>
      </c>
      <c r="G22" s="60">
        <f>G9*G20</f>
        <v/>
      </c>
      <c r="H22" s="60">
        <f>H9*H20</f>
        <v/>
      </c>
      <c r="I22" s="60">
        <f>I9*I20</f>
        <v/>
      </c>
      <c r="J22" s="60">
        <f>J9*J20</f>
        <v/>
      </c>
      <c r="K22" s="60">
        <f>K9*K20</f>
        <v/>
      </c>
      <c r="L22" s="60">
        <f>L9*L20</f>
        <v/>
      </c>
      <c r="M22" s="60">
        <f>M9*M20</f>
        <v/>
      </c>
      <c r="N22" s="60">
        <f>N9*N20</f>
        <v/>
      </c>
      <c r="O22" s="60">
        <f>O9*O20</f>
        <v/>
      </c>
      <c r="P22" s="60">
        <f>P9*P20</f>
        <v/>
      </c>
      <c r="Q22" s="60">
        <f>Q9*Q20</f>
        <v/>
      </c>
      <c r="R22" s="60">
        <f>R9*R20</f>
        <v/>
      </c>
      <c r="S22" s="60">
        <f>S9*S20</f>
        <v/>
      </c>
      <c r="T22" s="60">
        <f>T9*T20</f>
        <v/>
      </c>
      <c r="U22" s="60">
        <f>U9*U20</f>
        <v/>
      </c>
      <c r="V22" s="60">
        <f>V9*V20</f>
        <v/>
      </c>
      <c r="W22" s="60">
        <f>W9*W20</f>
        <v/>
      </c>
      <c r="X22" s="60">
        <f>X9*X20</f>
        <v/>
      </c>
      <c r="Y22" s="60">
        <f>Y9*Y20</f>
        <v/>
      </c>
      <c r="Z22" s="60">
        <f>Z9*Z20</f>
        <v/>
      </c>
      <c r="AA22" s="60">
        <f>AA9*AA20</f>
        <v/>
      </c>
      <c r="AB22" s="60">
        <f>AB9*AB20</f>
        <v/>
      </c>
      <c r="AC22" s="60">
        <f>AC9*AC20</f>
        <v/>
      </c>
      <c r="AD22" s="60">
        <f>AD9*AD20</f>
        <v/>
      </c>
      <c r="AE22" s="60">
        <f>AE9*AE20</f>
        <v/>
      </c>
      <c r="AF22" s="60">
        <f>AF9*AF20</f>
        <v/>
      </c>
      <c r="AG22" s="60">
        <f>AG9*AG20</f>
        <v/>
      </c>
      <c r="AH22" s="60">
        <f>AH9*AH20</f>
        <v/>
      </c>
      <c r="AI22" s="60">
        <f>AI9*AI20</f>
        <v/>
      </c>
      <c r="AJ22" s="60">
        <f>AJ9*AJ20</f>
        <v/>
      </c>
      <c r="AK22" s="60">
        <f>AK9*AK20</f>
        <v/>
      </c>
      <c r="AL22" s="60">
        <f>AL9*AL20</f>
        <v/>
      </c>
      <c r="AM22" s="60">
        <f>AM9*AM20</f>
        <v/>
      </c>
      <c r="AN22" s="60">
        <f>AN9*AN20</f>
        <v/>
      </c>
      <c r="AO22" s="60">
        <f>AO9*AO20</f>
        <v/>
      </c>
      <c r="AP22" s="60">
        <f>AP9*AP20</f>
        <v/>
      </c>
      <c r="AQ22" s="60">
        <f>AQ9*AQ20</f>
        <v/>
      </c>
      <c r="AR22" s="60">
        <f>AR9*AR20</f>
        <v/>
      </c>
      <c r="AS22" s="60">
        <f>AS9*AS20</f>
        <v/>
      </c>
      <c r="AT22" s="60">
        <f>AT9*AT20</f>
        <v/>
      </c>
      <c r="AU22" s="60">
        <f>AU9*AU20</f>
        <v/>
      </c>
      <c r="AV22" s="60">
        <f>AV9*AV20</f>
        <v/>
      </c>
      <c r="AW22" s="60">
        <f>AW9*AW20</f>
        <v/>
      </c>
      <c r="AX22" s="60">
        <f>AX9*AX20</f>
        <v/>
      </c>
      <c r="AY22" s="60">
        <f>AY9*AY20</f>
        <v/>
      </c>
      <c r="AZ22" s="60">
        <f>AZ9*AZ20</f>
        <v/>
      </c>
      <c r="BA22" s="60">
        <f>BA9*BA20</f>
        <v/>
      </c>
      <c r="BB22" s="60">
        <f>BB9*BB20</f>
        <v/>
      </c>
      <c r="BC22" s="60">
        <f>BC9*BC20</f>
        <v/>
      </c>
      <c r="BD22" s="60">
        <f>BD9*BD20</f>
        <v/>
      </c>
      <c r="BE22" s="60">
        <f>BE9*BE20</f>
        <v/>
      </c>
      <c r="BF22" s="60">
        <f>BF9*BF20</f>
        <v/>
      </c>
      <c r="BG22" s="60">
        <f>BG9*BG20</f>
        <v/>
      </c>
      <c r="BH22" s="60">
        <f>BH9*BH20</f>
        <v/>
      </c>
      <c r="BI22" s="60">
        <f>BI9*BI20</f>
        <v/>
      </c>
      <c r="BJ22" s="60">
        <f>BJ9*BJ20</f>
        <v/>
      </c>
    </row>
    <row r="23">
      <c r="A23" s="43" t="n"/>
      <c r="B23" s="43" t="inlineStr">
        <is>
          <t>Add-on 1 EBITDA margin</t>
        </is>
      </c>
      <c r="C23" s="55">
        <f>IF(C10&gt;0,Assumptions!$C$23+(IF(Assumptions!$F$35=2,C20,C19)-Assumptions!$C$23)*MIN(1,(C3-((Assumptions!$C$35-1)*12+7))/Assumptions!$C$30),0)</f>
        <v/>
      </c>
      <c r="D23" s="55">
        <f>IF(D10&gt;0,Assumptions!$C$23+(IF(Assumptions!$F$35=2,D20,D19)-Assumptions!$C$23)*MIN(1,(D3-((Assumptions!$C$35-1)*12+7))/Assumptions!$C$30),0)</f>
        <v/>
      </c>
      <c r="E23" s="55">
        <f>IF(E10&gt;0,Assumptions!$C$23+(IF(Assumptions!$F$35=2,E20,E19)-Assumptions!$C$23)*MIN(1,(E3-((Assumptions!$C$35-1)*12+7))/Assumptions!$C$30),0)</f>
        <v/>
      </c>
      <c r="F23" s="55">
        <f>IF(F10&gt;0,Assumptions!$C$23+(IF(Assumptions!$F$35=2,F20,F19)-Assumptions!$C$23)*MIN(1,(F3-((Assumptions!$C$35-1)*12+7))/Assumptions!$C$30),0)</f>
        <v/>
      </c>
      <c r="G23" s="55">
        <f>IF(G10&gt;0,Assumptions!$C$23+(IF(Assumptions!$F$35=2,G20,G19)-Assumptions!$C$23)*MIN(1,(G3-((Assumptions!$C$35-1)*12+7))/Assumptions!$C$30),0)</f>
        <v/>
      </c>
      <c r="H23" s="55">
        <f>IF(H10&gt;0,Assumptions!$C$23+(IF(Assumptions!$F$35=2,H20,H19)-Assumptions!$C$23)*MIN(1,(H3-((Assumptions!$C$35-1)*12+7))/Assumptions!$C$30),0)</f>
        <v/>
      </c>
      <c r="I23" s="55">
        <f>IF(I10&gt;0,Assumptions!$C$23+(IF(Assumptions!$F$35=2,I20,I19)-Assumptions!$C$23)*MIN(1,(I3-((Assumptions!$C$35-1)*12+7))/Assumptions!$C$30),0)</f>
        <v/>
      </c>
      <c r="J23" s="55">
        <f>IF(J10&gt;0,Assumptions!$C$23+(IF(Assumptions!$F$35=2,J20,J19)-Assumptions!$C$23)*MIN(1,(J3-((Assumptions!$C$35-1)*12+7))/Assumptions!$C$30),0)</f>
        <v/>
      </c>
      <c r="K23" s="55">
        <f>IF(K10&gt;0,Assumptions!$C$23+(IF(Assumptions!$F$35=2,K20,K19)-Assumptions!$C$23)*MIN(1,(K3-((Assumptions!$C$35-1)*12+7))/Assumptions!$C$30),0)</f>
        <v/>
      </c>
      <c r="L23" s="55">
        <f>IF(L10&gt;0,Assumptions!$C$23+(IF(Assumptions!$F$35=2,L20,L19)-Assumptions!$C$23)*MIN(1,(L3-((Assumptions!$C$35-1)*12+7))/Assumptions!$C$30),0)</f>
        <v/>
      </c>
      <c r="M23" s="55">
        <f>IF(M10&gt;0,Assumptions!$C$23+(IF(Assumptions!$F$35=2,M20,M19)-Assumptions!$C$23)*MIN(1,(M3-((Assumptions!$C$35-1)*12+7))/Assumptions!$C$30),0)</f>
        <v/>
      </c>
      <c r="N23" s="55">
        <f>IF(N10&gt;0,Assumptions!$C$23+(IF(Assumptions!$F$35=2,N20,N19)-Assumptions!$C$23)*MIN(1,(N3-((Assumptions!$C$35-1)*12+7))/Assumptions!$C$30),0)</f>
        <v/>
      </c>
      <c r="O23" s="55">
        <f>IF(O10&gt;0,Assumptions!$C$23+(IF(Assumptions!$F$35=2,O20,O19)-Assumptions!$C$23)*MIN(1,(O3-((Assumptions!$C$35-1)*12+7))/Assumptions!$C$30),0)</f>
        <v/>
      </c>
      <c r="P23" s="55">
        <f>IF(P10&gt;0,Assumptions!$C$23+(IF(Assumptions!$F$35=2,P20,P19)-Assumptions!$C$23)*MIN(1,(P3-((Assumptions!$C$35-1)*12+7))/Assumptions!$C$30),0)</f>
        <v/>
      </c>
      <c r="Q23" s="55">
        <f>IF(Q10&gt;0,Assumptions!$C$23+(IF(Assumptions!$F$35=2,Q20,Q19)-Assumptions!$C$23)*MIN(1,(Q3-((Assumptions!$C$35-1)*12+7))/Assumptions!$C$30),0)</f>
        <v/>
      </c>
      <c r="R23" s="55">
        <f>IF(R10&gt;0,Assumptions!$C$23+(IF(Assumptions!$F$35=2,R20,R19)-Assumptions!$C$23)*MIN(1,(R3-((Assumptions!$C$35-1)*12+7))/Assumptions!$C$30),0)</f>
        <v/>
      </c>
      <c r="S23" s="55">
        <f>IF(S10&gt;0,Assumptions!$C$23+(IF(Assumptions!$F$35=2,S20,S19)-Assumptions!$C$23)*MIN(1,(S3-((Assumptions!$C$35-1)*12+7))/Assumptions!$C$30),0)</f>
        <v/>
      </c>
      <c r="T23" s="55">
        <f>IF(T10&gt;0,Assumptions!$C$23+(IF(Assumptions!$F$35=2,T20,T19)-Assumptions!$C$23)*MIN(1,(T3-((Assumptions!$C$35-1)*12+7))/Assumptions!$C$30),0)</f>
        <v/>
      </c>
      <c r="U23" s="55">
        <f>IF(U10&gt;0,Assumptions!$C$23+(IF(Assumptions!$F$35=2,U20,U19)-Assumptions!$C$23)*MIN(1,(U3-((Assumptions!$C$35-1)*12+7))/Assumptions!$C$30),0)</f>
        <v/>
      </c>
      <c r="V23" s="55">
        <f>IF(V10&gt;0,Assumptions!$C$23+(IF(Assumptions!$F$35=2,V20,V19)-Assumptions!$C$23)*MIN(1,(V3-((Assumptions!$C$35-1)*12+7))/Assumptions!$C$30),0)</f>
        <v/>
      </c>
      <c r="W23" s="55">
        <f>IF(W10&gt;0,Assumptions!$C$23+(IF(Assumptions!$F$35=2,W20,W19)-Assumptions!$C$23)*MIN(1,(W3-((Assumptions!$C$35-1)*12+7))/Assumptions!$C$30),0)</f>
        <v/>
      </c>
      <c r="X23" s="55">
        <f>IF(X10&gt;0,Assumptions!$C$23+(IF(Assumptions!$F$35=2,X20,X19)-Assumptions!$C$23)*MIN(1,(X3-((Assumptions!$C$35-1)*12+7))/Assumptions!$C$30),0)</f>
        <v/>
      </c>
      <c r="Y23" s="55">
        <f>IF(Y10&gt;0,Assumptions!$C$23+(IF(Assumptions!$F$35=2,Y20,Y19)-Assumptions!$C$23)*MIN(1,(Y3-((Assumptions!$C$35-1)*12+7))/Assumptions!$C$30),0)</f>
        <v/>
      </c>
      <c r="Z23" s="55">
        <f>IF(Z10&gt;0,Assumptions!$C$23+(IF(Assumptions!$F$35=2,Z20,Z19)-Assumptions!$C$23)*MIN(1,(Z3-((Assumptions!$C$35-1)*12+7))/Assumptions!$C$30),0)</f>
        <v/>
      </c>
      <c r="AA23" s="55">
        <f>IF(AA10&gt;0,Assumptions!$C$23+(IF(Assumptions!$F$35=2,AA20,AA19)-Assumptions!$C$23)*MIN(1,(AA3-((Assumptions!$C$35-1)*12+7))/Assumptions!$C$30),0)</f>
        <v/>
      </c>
      <c r="AB23" s="55">
        <f>IF(AB10&gt;0,Assumptions!$C$23+(IF(Assumptions!$F$35=2,AB20,AB19)-Assumptions!$C$23)*MIN(1,(AB3-((Assumptions!$C$35-1)*12+7))/Assumptions!$C$30),0)</f>
        <v/>
      </c>
      <c r="AC23" s="55">
        <f>IF(AC10&gt;0,Assumptions!$C$23+(IF(Assumptions!$F$35=2,AC20,AC19)-Assumptions!$C$23)*MIN(1,(AC3-((Assumptions!$C$35-1)*12+7))/Assumptions!$C$30),0)</f>
        <v/>
      </c>
      <c r="AD23" s="55">
        <f>IF(AD10&gt;0,Assumptions!$C$23+(IF(Assumptions!$F$35=2,AD20,AD19)-Assumptions!$C$23)*MIN(1,(AD3-((Assumptions!$C$35-1)*12+7))/Assumptions!$C$30),0)</f>
        <v/>
      </c>
      <c r="AE23" s="55">
        <f>IF(AE10&gt;0,Assumptions!$C$23+(IF(Assumptions!$F$35=2,AE20,AE19)-Assumptions!$C$23)*MIN(1,(AE3-((Assumptions!$C$35-1)*12+7))/Assumptions!$C$30),0)</f>
        <v/>
      </c>
      <c r="AF23" s="55">
        <f>IF(AF10&gt;0,Assumptions!$C$23+(IF(Assumptions!$F$35=2,AF20,AF19)-Assumptions!$C$23)*MIN(1,(AF3-((Assumptions!$C$35-1)*12+7))/Assumptions!$C$30),0)</f>
        <v/>
      </c>
      <c r="AG23" s="55">
        <f>IF(AG10&gt;0,Assumptions!$C$23+(IF(Assumptions!$F$35=2,AG20,AG19)-Assumptions!$C$23)*MIN(1,(AG3-((Assumptions!$C$35-1)*12+7))/Assumptions!$C$30),0)</f>
        <v/>
      </c>
      <c r="AH23" s="55">
        <f>IF(AH10&gt;0,Assumptions!$C$23+(IF(Assumptions!$F$35=2,AH20,AH19)-Assumptions!$C$23)*MIN(1,(AH3-((Assumptions!$C$35-1)*12+7))/Assumptions!$C$30),0)</f>
        <v/>
      </c>
      <c r="AI23" s="55">
        <f>IF(AI10&gt;0,Assumptions!$C$23+(IF(Assumptions!$F$35=2,AI20,AI19)-Assumptions!$C$23)*MIN(1,(AI3-((Assumptions!$C$35-1)*12+7))/Assumptions!$C$30),0)</f>
        <v/>
      </c>
      <c r="AJ23" s="55">
        <f>IF(AJ10&gt;0,Assumptions!$C$23+(IF(Assumptions!$F$35=2,AJ20,AJ19)-Assumptions!$C$23)*MIN(1,(AJ3-((Assumptions!$C$35-1)*12+7))/Assumptions!$C$30),0)</f>
        <v/>
      </c>
      <c r="AK23" s="55">
        <f>IF(AK10&gt;0,Assumptions!$C$23+(IF(Assumptions!$F$35=2,AK20,AK19)-Assumptions!$C$23)*MIN(1,(AK3-((Assumptions!$C$35-1)*12+7))/Assumptions!$C$30),0)</f>
        <v/>
      </c>
      <c r="AL23" s="55">
        <f>IF(AL10&gt;0,Assumptions!$C$23+(IF(Assumptions!$F$35=2,AL20,AL19)-Assumptions!$C$23)*MIN(1,(AL3-((Assumptions!$C$35-1)*12+7))/Assumptions!$C$30),0)</f>
        <v/>
      </c>
      <c r="AM23" s="55">
        <f>IF(AM10&gt;0,Assumptions!$C$23+(IF(Assumptions!$F$35=2,AM20,AM19)-Assumptions!$C$23)*MIN(1,(AM3-((Assumptions!$C$35-1)*12+7))/Assumptions!$C$30),0)</f>
        <v/>
      </c>
      <c r="AN23" s="55">
        <f>IF(AN10&gt;0,Assumptions!$C$23+(IF(Assumptions!$F$35=2,AN20,AN19)-Assumptions!$C$23)*MIN(1,(AN3-((Assumptions!$C$35-1)*12+7))/Assumptions!$C$30),0)</f>
        <v/>
      </c>
      <c r="AO23" s="55">
        <f>IF(AO10&gt;0,Assumptions!$C$23+(IF(Assumptions!$F$35=2,AO20,AO19)-Assumptions!$C$23)*MIN(1,(AO3-((Assumptions!$C$35-1)*12+7))/Assumptions!$C$30),0)</f>
        <v/>
      </c>
      <c r="AP23" s="55">
        <f>IF(AP10&gt;0,Assumptions!$C$23+(IF(Assumptions!$F$35=2,AP20,AP19)-Assumptions!$C$23)*MIN(1,(AP3-((Assumptions!$C$35-1)*12+7))/Assumptions!$C$30),0)</f>
        <v/>
      </c>
      <c r="AQ23" s="55">
        <f>IF(AQ10&gt;0,Assumptions!$C$23+(IF(Assumptions!$F$35=2,AQ20,AQ19)-Assumptions!$C$23)*MIN(1,(AQ3-((Assumptions!$C$35-1)*12+7))/Assumptions!$C$30),0)</f>
        <v/>
      </c>
      <c r="AR23" s="55">
        <f>IF(AR10&gt;0,Assumptions!$C$23+(IF(Assumptions!$F$35=2,AR20,AR19)-Assumptions!$C$23)*MIN(1,(AR3-((Assumptions!$C$35-1)*12+7))/Assumptions!$C$30),0)</f>
        <v/>
      </c>
      <c r="AS23" s="55">
        <f>IF(AS10&gt;0,Assumptions!$C$23+(IF(Assumptions!$F$35=2,AS20,AS19)-Assumptions!$C$23)*MIN(1,(AS3-((Assumptions!$C$35-1)*12+7))/Assumptions!$C$30),0)</f>
        <v/>
      </c>
      <c r="AT23" s="55">
        <f>IF(AT10&gt;0,Assumptions!$C$23+(IF(Assumptions!$F$35=2,AT20,AT19)-Assumptions!$C$23)*MIN(1,(AT3-((Assumptions!$C$35-1)*12+7))/Assumptions!$C$30),0)</f>
        <v/>
      </c>
      <c r="AU23" s="55">
        <f>IF(AU10&gt;0,Assumptions!$C$23+(IF(Assumptions!$F$35=2,AU20,AU19)-Assumptions!$C$23)*MIN(1,(AU3-((Assumptions!$C$35-1)*12+7))/Assumptions!$C$30),0)</f>
        <v/>
      </c>
      <c r="AV23" s="55">
        <f>IF(AV10&gt;0,Assumptions!$C$23+(IF(Assumptions!$F$35=2,AV20,AV19)-Assumptions!$C$23)*MIN(1,(AV3-((Assumptions!$C$35-1)*12+7))/Assumptions!$C$30),0)</f>
        <v/>
      </c>
      <c r="AW23" s="55">
        <f>IF(AW10&gt;0,Assumptions!$C$23+(IF(Assumptions!$F$35=2,AW20,AW19)-Assumptions!$C$23)*MIN(1,(AW3-((Assumptions!$C$35-1)*12+7))/Assumptions!$C$30),0)</f>
        <v/>
      </c>
      <c r="AX23" s="55">
        <f>IF(AX10&gt;0,Assumptions!$C$23+(IF(Assumptions!$F$35=2,AX20,AX19)-Assumptions!$C$23)*MIN(1,(AX3-((Assumptions!$C$35-1)*12+7))/Assumptions!$C$30),0)</f>
        <v/>
      </c>
      <c r="AY23" s="55">
        <f>IF(AY10&gt;0,Assumptions!$C$23+(IF(Assumptions!$F$35=2,AY20,AY19)-Assumptions!$C$23)*MIN(1,(AY3-((Assumptions!$C$35-1)*12+7))/Assumptions!$C$30),0)</f>
        <v/>
      </c>
      <c r="AZ23" s="55">
        <f>IF(AZ10&gt;0,Assumptions!$C$23+(IF(Assumptions!$F$35=2,AZ20,AZ19)-Assumptions!$C$23)*MIN(1,(AZ3-((Assumptions!$C$35-1)*12+7))/Assumptions!$C$30),0)</f>
        <v/>
      </c>
      <c r="BA23" s="55">
        <f>IF(BA10&gt;0,Assumptions!$C$23+(IF(Assumptions!$F$35=2,BA20,BA19)-Assumptions!$C$23)*MIN(1,(BA3-((Assumptions!$C$35-1)*12+7))/Assumptions!$C$30),0)</f>
        <v/>
      </c>
      <c r="BB23" s="55">
        <f>IF(BB10&gt;0,Assumptions!$C$23+(IF(Assumptions!$F$35=2,BB20,BB19)-Assumptions!$C$23)*MIN(1,(BB3-((Assumptions!$C$35-1)*12+7))/Assumptions!$C$30),0)</f>
        <v/>
      </c>
      <c r="BC23" s="55">
        <f>IF(BC10&gt;0,Assumptions!$C$23+(IF(Assumptions!$F$35=2,BC20,BC19)-Assumptions!$C$23)*MIN(1,(BC3-((Assumptions!$C$35-1)*12+7))/Assumptions!$C$30),0)</f>
        <v/>
      </c>
      <c r="BD23" s="55">
        <f>IF(BD10&gt;0,Assumptions!$C$23+(IF(Assumptions!$F$35=2,BD20,BD19)-Assumptions!$C$23)*MIN(1,(BD3-((Assumptions!$C$35-1)*12+7))/Assumptions!$C$30),0)</f>
        <v/>
      </c>
      <c r="BE23" s="55">
        <f>IF(BE10&gt;0,Assumptions!$C$23+(IF(Assumptions!$F$35=2,BE20,BE19)-Assumptions!$C$23)*MIN(1,(BE3-((Assumptions!$C$35-1)*12+7))/Assumptions!$C$30),0)</f>
        <v/>
      </c>
      <c r="BF23" s="55">
        <f>IF(BF10&gt;0,Assumptions!$C$23+(IF(Assumptions!$F$35=2,BF20,BF19)-Assumptions!$C$23)*MIN(1,(BF3-((Assumptions!$C$35-1)*12+7))/Assumptions!$C$30),0)</f>
        <v/>
      </c>
      <c r="BG23" s="55">
        <f>IF(BG10&gt;0,Assumptions!$C$23+(IF(Assumptions!$F$35=2,BG20,BG19)-Assumptions!$C$23)*MIN(1,(BG3-((Assumptions!$C$35-1)*12+7))/Assumptions!$C$30),0)</f>
        <v/>
      </c>
      <c r="BH23" s="55">
        <f>IF(BH10&gt;0,Assumptions!$C$23+(IF(Assumptions!$F$35=2,BH20,BH19)-Assumptions!$C$23)*MIN(1,(BH3-((Assumptions!$C$35-1)*12+7))/Assumptions!$C$30),0)</f>
        <v/>
      </c>
      <c r="BI23" s="55">
        <f>IF(BI10&gt;0,Assumptions!$C$23+(IF(Assumptions!$F$35=2,BI20,BI19)-Assumptions!$C$23)*MIN(1,(BI3-((Assumptions!$C$35-1)*12+7))/Assumptions!$C$30),0)</f>
        <v/>
      </c>
      <c r="BJ23" s="55">
        <f>IF(BJ10&gt;0,Assumptions!$C$23+(IF(Assumptions!$F$35=2,BJ20,BJ19)-Assumptions!$C$23)*MIN(1,(BJ3-((Assumptions!$C$35-1)*12+7))/Assumptions!$C$30),0)</f>
        <v/>
      </c>
    </row>
    <row r="24">
      <c r="A24" s="43" t="n"/>
      <c r="B24" s="43" t="inlineStr">
        <is>
          <t>Add-on 2 EBITDA margin</t>
        </is>
      </c>
      <c r="C24" s="55">
        <f>IF(C11&gt;0,Assumptions!$C$23+(IF(Assumptions!$F$36=2,C20,C19)-Assumptions!$C$23)*MIN(1,(C3-((Assumptions!$C$36-1)*12+7))/Assumptions!$C$30),0)</f>
        <v/>
      </c>
      <c r="D24" s="55">
        <f>IF(D11&gt;0,Assumptions!$C$23+(IF(Assumptions!$F$36=2,D20,D19)-Assumptions!$C$23)*MIN(1,(D3-((Assumptions!$C$36-1)*12+7))/Assumptions!$C$30),0)</f>
        <v/>
      </c>
      <c r="E24" s="55">
        <f>IF(E11&gt;0,Assumptions!$C$23+(IF(Assumptions!$F$36=2,E20,E19)-Assumptions!$C$23)*MIN(1,(E3-((Assumptions!$C$36-1)*12+7))/Assumptions!$C$30),0)</f>
        <v/>
      </c>
      <c r="F24" s="55">
        <f>IF(F11&gt;0,Assumptions!$C$23+(IF(Assumptions!$F$36=2,F20,F19)-Assumptions!$C$23)*MIN(1,(F3-((Assumptions!$C$36-1)*12+7))/Assumptions!$C$30),0)</f>
        <v/>
      </c>
      <c r="G24" s="55">
        <f>IF(G11&gt;0,Assumptions!$C$23+(IF(Assumptions!$F$36=2,G20,G19)-Assumptions!$C$23)*MIN(1,(G3-((Assumptions!$C$36-1)*12+7))/Assumptions!$C$30),0)</f>
        <v/>
      </c>
      <c r="H24" s="55">
        <f>IF(H11&gt;0,Assumptions!$C$23+(IF(Assumptions!$F$36=2,H20,H19)-Assumptions!$C$23)*MIN(1,(H3-((Assumptions!$C$36-1)*12+7))/Assumptions!$C$30),0)</f>
        <v/>
      </c>
      <c r="I24" s="55">
        <f>IF(I11&gt;0,Assumptions!$C$23+(IF(Assumptions!$F$36=2,I20,I19)-Assumptions!$C$23)*MIN(1,(I3-((Assumptions!$C$36-1)*12+7))/Assumptions!$C$30),0)</f>
        <v/>
      </c>
      <c r="J24" s="55">
        <f>IF(J11&gt;0,Assumptions!$C$23+(IF(Assumptions!$F$36=2,J20,J19)-Assumptions!$C$23)*MIN(1,(J3-((Assumptions!$C$36-1)*12+7))/Assumptions!$C$30),0)</f>
        <v/>
      </c>
      <c r="K24" s="55">
        <f>IF(K11&gt;0,Assumptions!$C$23+(IF(Assumptions!$F$36=2,K20,K19)-Assumptions!$C$23)*MIN(1,(K3-((Assumptions!$C$36-1)*12+7))/Assumptions!$C$30),0)</f>
        <v/>
      </c>
      <c r="L24" s="55">
        <f>IF(L11&gt;0,Assumptions!$C$23+(IF(Assumptions!$F$36=2,L20,L19)-Assumptions!$C$23)*MIN(1,(L3-((Assumptions!$C$36-1)*12+7))/Assumptions!$C$30),0)</f>
        <v/>
      </c>
      <c r="M24" s="55">
        <f>IF(M11&gt;0,Assumptions!$C$23+(IF(Assumptions!$F$36=2,M20,M19)-Assumptions!$C$23)*MIN(1,(M3-((Assumptions!$C$36-1)*12+7))/Assumptions!$C$30),0)</f>
        <v/>
      </c>
      <c r="N24" s="55">
        <f>IF(N11&gt;0,Assumptions!$C$23+(IF(Assumptions!$F$36=2,N20,N19)-Assumptions!$C$23)*MIN(1,(N3-((Assumptions!$C$36-1)*12+7))/Assumptions!$C$30),0)</f>
        <v/>
      </c>
      <c r="O24" s="55">
        <f>IF(O11&gt;0,Assumptions!$C$23+(IF(Assumptions!$F$36=2,O20,O19)-Assumptions!$C$23)*MIN(1,(O3-((Assumptions!$C$36-1)*12+7))/Assumptions!$C$30),0)</f>
        <v/>
      </c>
      <c r="P24" s="55">
        <f>IF(P11&gt;0,Assumptions!$C$23+(IF(Assumptions!$F$36=2,P20,P19)-Assumptions!$C$23)*MIN(1,(P3-((Assumptions!$C$36-1)*12+7))/Assumptions!$C$30),0)</f>
        <v/>
      </c>
      <c r="Q24" s="55">
        <f>IF(Q11&gt;0,Assumptions!$C$23+(IF(Assumptions!$F$36=2,Q20,Q19)-Assumptions!$C$23)*MIN(1,(Q3-((Assumptions!$C$36-1)*12+7))/Assumptions!$C$30),0)</f>
        <v/>
      </c>
      <c r="R24" s="55">
        <f>IF(R11&gt;0,Assumptions!$C$23+(IF(Assumptions!$F$36=2,R20,R19)-Assumptions!$C$23)*MIN(1,(R3-((Assumptions!$C$36-1)*12+7))/Assumptions!$C$30),0)</f>
        <v/>
      </c>
      <c r="S24" s="55">
        <f>IF(S11&gt;0,Assumptions!$C$23+(IF(Assumptions!$F$36=2,S20,S19)-Assumptions!$C$23)*MIN(1,(S3-((Assumptions!$C$36-1)*12+7))/Assumptions!$C$30),0)</f>
        <v/>
      </c>
      <c r="T24" s="55">
        <f>IF(T11&gt;0,Assumptions!$C$23+(IF(Assumptions!$F$36=2,T20,T19)-Assumptions!$C$23)*MIN(1,(T3-((Assumptions!$C$36-1)*12+7))/Assumptions!$C$30),0)</f>
        <v/>
      </c>
      <c r="U24" s="55">
        <f>IF(U11&gt;0,Assumptions!$C$23+(IF(Assumptions!$F$36=2,U20,U19)-Assumptions!$C$23)*MIN(1,(U3-((Assumptions!$C$36-1)*12+7))/Assumptions!$C$30),0)</f>
        <v/>
      </c>
      <c r="V24" s="55">
        <f>IF(V11&gt;0,Assumptions!$C$23+(IF(Assumptions!$F$36=2,V20,V19)-Assumptions!$C$23)*MIN(1,(V3-((Assumptions!$C$36-1)*12+7))/Assumptions!$C$30),0)</f>
        <v/>
      </c>
      <c r="W24" s="55">
        <f>IF(W11&gt;0,Assumptions!$C$23+(IF(Assumptions!$F$36=2,W20,W19)-Assumptions!$C$23)*MIN(1,(W3-((Assumptions!$C$36-1)*12+7))/Assumptions!$C$30),0)</f>
        <v/>
      </c>
      <c r="X24" s="55">
        <f>IF(X11&gt;0,Assumptions!$C$23+(IF(Assumptions!$F$36=2,X20,X19)-Assumptions!$C$23)*MIN(1,(X3-((Assumptions!$C$36-1)*12+7))/Assumptions!$C$30),0)</f>
        <v/>
      </c>
      <c r="Y24" s="55">
        <f>IF(Y11&gt;0,Assumptions!$C$23+(IF(Assumptions!$F$36=2,Y20,Y19)-Assumptions!$C$23)*MIN(1,(Y3-((Assumptions!$C$36-1)*12+7))/Assumptions!$C$30),0)</f>
        <v/>
      </c>
      <c r="Z24" s="55">
        <f>IF(Z11&gt;0,Assumptions!$C$23+(IF(Assumptions!$F$36=2,Z20,Z19)-Assumptions!$C$23)*MIN(1,(Z3-((Assumptions!$C$36-1)*12+7))/Assumptions!$C$30),0)</f>
        <v/>
      </c>
      <c r="AA24" s="55">
        <f>IF(AA11&gt;0,Assumptions!$C$23+(IF(Assumptions!$F$36=2,AA20,AA19)-Assumptions!$C$23)*MIN(1,(AA3-((Assumptions!$C$36-1)*12+7))/Assumptions!$C$30),0)</f>
        <v/>
      </c>
      <c r="AB24" s="55">
        <f>IF(AB11&gt;0,Assumptions!$C$23+(IF(Assumptions!$F$36=2,AB20,AB19)-Assumptions!$C$23)*MIN(1,(AB3-((Assumptions!$C$36-1)*12+7))/Assumptions!$C$30),0)</f>
        <v/>
      </c>
      <c r="AC24" s="55">
        <f>IF(AC11&gt;0,Assumptions!$C$23+(IF(Assumptions!$F$36=2,AC20,AC19)-Assumptions!$C$23)*MIN(1,(AC3-((Assumptions!$C$36-1)*12+7))/Assumptions!$C$30),0)</f>
        <v/>
      </c>
      <c r="AD24" s="55">
        <f>IF(AD11&gt;0,Assumptions!$C$23+(IF(Assumptions!$F$36=2,AD20,AD19)-Assumptions!$C$23)*MIN(1,(AD3-((Assumptions!$C$36-1)*12+7))/Assumptions!$C$30),0)</f>
        <v/>
      </c>
      <c r="AE24" s="55">
        <f>IF(AE11&gt;0,Assumptions!$C$23+(IF(Assumptions!$F$36=2,AE20,AE19)-Assumptions!$C$23)*MIN(1,(AE3-((Assumptions!$C$36-1)*12+7))/Assumptions!$C$30),0)</f>
        <v/>
      </c>
      <c r="AF24" s="55">
        <f>IF(AF11&gt;0,Assumptions!$C$23+(IF(Assumptions!$F$36=2,AF20,AF19)-Assumptions!$C$23)*MIN(1,(AF3-((Assumptions!$C$36-1)*12+7))/Assumptions!$C$30),0)</f>
        <v/>
      </c>
      <c r="AG24" s="55">
        <f>IF(AG11&gt;0,Assumptions!$C$23+(IF(Assumptions!$F$36=2,AG20,AG19)-Assumptions!$C$23)*MIN(1,(AG3-((Assumptions!$C$36-1)*12+7))/Assumptions!$C$30),0)</f>
        <v/>
      </c>
      <c r="AH24" s="55">
        <f>IF(AH11&gt;0,Assumptions!$C$23+(IF(Assumptions!$F$36=2,AH20,AH19)-Assumptions!$C$23)*MIN(1,(AH3-((Assumptions!$C$36-1)*12+7))/Assumptions!$C$30),0)</f>
        <v/>
      </c>
      <c r="AI24" s="55">
        <f>IF(AI11&gt;0,Assumptions!$C$23+(IF(Assumptions!$F$36=2,AI20,AI19)-Assumptions!$C$23)*MIN(1,(AI3-((Assumptions!$C$36-1)*12+7))/Assumptions!$C$30),0)</f>
        <v/>
      </c>
      <c r="AJ24" s="55">
        <f>IF(AJ11&gt;0,Assumptions!$C$23+(IF(Assumptions!$F$36=2,AJ20,AJ19)-Assumptions!$C$23)*MIN(1,(AJ3-((Assumptions!$C$36-1)*12+7))/Assumptions!$C$30),0)</f>
        <v/>
      </c>
      <c r="AK24" s="55">
        <f>IF(AK11&gt;0,Assumptions!$C$23+(IF(Assumptions!$F$36=2,AK20,AK19)-Assumptions!$C$23)*MIN(1,(AK3-((Assumptions!$C$36-1)*12+7))/Assumptions!$C$30),0)</f>
        <v/>
      </c>
      <c r="AL24" s="55">
        <f>IF(AL11&gt;0,Assumptions!$C$23+(IF(Assumptions!$F$36=2,AL20,AL19)-Assumptions!$C$23)*MIN(1,(AL3-((Assumptions!$C$36-1)*12+7))/Assumptions!$C$30),0)</f>
        <v/>
      </c>
      <c r="AM24" s="55">
        <f>IF(AM11&gt;0,Assumptions!$C$23+(IF(Assumptions!$F$36=2,AM20,AM19)-Assumptions!$C$23)*MIN(1,(AM3-((Assumptions!$C$36-1)*12+7))/Assumptions!$C$30),0)</f>
        <v/>
      </c>
      <c r="AN24" s="55">
        <f>IF(AN11&gt;0,Assumptions!$C$23+(IF(Assumptions!$F$36=2,AN20,AN19)-Assumptions!$C$23)*MIN(1,(AN3-((Assumptions!$C$36-1)*12+7))/Assumptions!$C$30),0)</f>
        <v/>
      </c>
      <c r="AO24" s="55">
        <f>IF(AO11&gt;0,Assumptions!$C$23+(IF(Assumptions!$F$36=2,AO20,AO19)-Assumptions!$C$23)*MIN(1,(AO3-((Assumptions!$C$36-1)*12+7))/Assumptions!$C$30),0)</f>
        <v/>
      </c>
      <c r="AP24" s="55">
        <f>IF(AP11&gt;0,Assumptions!$C$23+(IF(Assumptions!$F$36=2,AP20,AP19)-Assumptions!$C$23)*MIN(1,(AP3-((Assumptions!$C$36-1)*12+7))/Assumptions!$C$30),0)</f>
        <v/>
      </c>
      <c r="AQ24" s="55">
        <f>IF(AQ11&gt;0,Assumptions!$C$23+(IF(Assumptions!$F$36=2,AQ20,AQ19)-Assumptions!$C$23)*MIN(1,(AQ3-((Assumptions!$C$36-1)*12+7))/Assumptions!$C$30),0)</f>
        <v/>
      </c>
      <c r="AR24" s="55">
        <f>IF(AR11&gt;0,Assumptions!$C$23+(IF(Assumptions!$F$36=2,AR20,AR19)-Assumptions!$C$23)*MIN(1,(AR3-((Assumptions!$C$36-1)*12+7))/Assumptions!$C$30),0)</f>
        <v/>
      </c>
      <c r="AS24" s="55">
        <f>IF(AS11&gt;0,Assumptions!$C$23+(IF(Assumptions!$F$36=2,AS20,AS19)-Assumptions!$C$23)*MIN(1,(AS3-((Assumptions!$C$36-1)*12+7))/Assumptions!$C$30),0)</f>
        <v/>
      </c>
      <c r="AT24" s="55">
        <f>IF(AT11&gt;0,Assumptions!$C$23+(IF(Assumptions!$F$36=2,AT20,AT19)-Assumptions!$C$23)*MIN(1,(AT3-((Assumptions!$C$36-1)*12+7))/Assumptions!$C$30),0)</f>
        <v/>
      </c>
      <c r="AU24" s="55">
        <f>IF(AU11&gt;0,Assumptions!$C$23+(IF(Assumptions!$F$36=2,AU20,AU19)-Assumptions!$C$23)*MIN(1,(AU3-((Assumptions!$C$36-1)*12+7))/Assumptions!$C$30),0)</f>
        <v/>
      </c>
      <c r="AV24" s="55">
        <f>IF(AV11&gt;0,Assumptions!$C$23+(IF(Assumptions!$F$36=2,AV20,AV19)-Assumptions!$C$23)*MIN(1,(AV3-((Assumptions!$C$36-1)*12+7))/Assumptions!$C$30),0)</f>
        <v/>
      </c>
      <c r="AW24" s="55">
        <f>IF(AW11&gt;0,Assumptions!$C$23+(IF(Assumptions!$F$36=2,AW20,AW19)-Assumptions!$C$23)*MIN(1,(AW3-((Assumptions!$C$36-1)*12+7))/Assumptions!$C$30),0)</f>
        <v/>
      </c>
      <c r="AX24" s="55">
        <f>IF(AX11&gt;0,Assumptions!$C$23+(IF(Assumptions!$F$36=2,AX20,AX19)-Assumptions!$C$23)*MIN(1,(AX3-((Assumptions!$C$36-1)*12+7))/Assumptions!$C$30),0)</f>
        <v/>
      </c>
      <c r="AY24" s="55">
        <f>IF(AY11&gt;0,Assumptions!$C$23+(IF(Assumptions!$F$36=2,AY20,AY19)-Assumptions!$C$23)*MIN(1,(AY3-((Assumptions!$C$36-1)*12+7))/Assumptions!$C$30),0)</f>
        <v/>
      </c>
      <c r="AZ24" s="55">
        <f>IF(AZ11&gt;0,Assumptions!$C$23+(IF(Assumptions!$F$36=2,AZ20,AZ19)-Assumptions!$C$23)*MIN(1,(AZ3-((Assumptions!$C$36-1)*12+7))/Assumptions!$C$30),0)</f>
        <v/>
      </c>
      <c r="BA24" s="55">
        <f>IF(BA11&gt;0,Assumptions!$C$23+(IF(Assumptions!$F$36=2,BA20,BA19)-Assumptions!$C$23)*MIN(1,(BA3-((Assumptions!$C$36-1)*12+7))/Assumptions!$C$30),0)</f>
        <v/>
      </c>
      <c r="BB24" s="55">
        <f>IF(BB11&gt;0,Assumptions!$C$23+(IF(Assumptions!$F$36=2,BB20,BB19)-Assumptions!$C$23)*MIN(1,(BB3-((Assumptions!$C$36-1)*12+7))/Assumptions!$C$30),0)</f>
        <v/>
      </c>
      <c r="BC24" s="55">
        <f>IF(BC11&gt;0,Assumptions!$C$23+(IF(Assumptions!$F$36=2,BC20,BC19)-Assumptions!$C$23)*MIN(1,(BC3-((Assumptions!$C$36-1)*12+7))/Assumptions!$C$30),0)</f>
        <v/>
      </c>
      <c r="BD24" s="55">
        <f>IF(BD11&gt;0,Assumptions!$C$23+(IF(Assumptions!$F$36=2,BD20,BD19)-Assumptions!$C$23)*MIN(1,(BD3-((Assumptions!$C$36-1)*12+7))/Assumptions!$C$30),0)</f>
        <v/>
      </c>
      <c r="BE24" s="55">
        <f>IF(BE11&gt;0,Assumptions!$C$23+(IF(Assumptions!$F$36=2,BE20,BE19)-Assumptions!$C$23)*MIN(1,(BE3-((Assumptions!$C$36-1)*12+7))/Assumptions!$C$30),0)</f>
        <v/>
      </c>
      <c r="BF24" s="55">
        <f>IF(BF11&gt;0,Assumptions!$C$23+(IF(Assumptions!$F$36=2,BF20,BF19)-Assumptions!$C$23)*MIN(1,(BF3-((Assumptions!$C$36-1)*12+7))/Assumptions!$C$30),0)</f>
        <v/>
      </c>
      <c r="BG24" s="55">
        <f>IF(BG11&gt;0,Assumptions!$C$23+(IF(Assumptions!$F$36=2,BG20,BG19)-Assumptions!$C$23)*MIN(1,(BG3-((Assumptions!$C$36-1)*12+7))/Assumptions!$C$30),0)</f>
        <v/>
      </c>
      <c r="BH24" s="55">
        <f>IF(BH11&gt;0,Assumptions!$C$23+(IF(Assumptions!$F$36=2,BH20,BH19)-Assumptions!$C$23)*MIN(1,(BH3-((Assumptions!$C$36-1)*12+7))/Assumptions!$C$30),0)</f>
        <v/>
      </c>
      <c r="BI24" s="55">
        <f>IF(BI11&gt;0,Assumptions!$C$23+(IF(Assumptions!$F$36=2,BI20,BI19)-Assumptions!$C$23)*MIN(1,(BI3-((Assumptions!$C$36-1)*12+7))/Assumptions!$C$30),0)</f>
        <v/>
      </c>
      <c r="BJ24" s="55">
        <f>IF(BJ11&gt;0,Assumptions!$C$23+(IF(Assumptions!$F$36=2,BJ20,BJ19)-Assumptions!$C$23)*MIN(1,(BJ3-((Assumptions!$C$36-1)*12+7))/Assumptions!$C$30),0)</f>
        <v/>
      </c>
    </row>
    <row r="25">
      <c r="A25" s="43" t="n"/>
      <c r="B25" s="43" t="inlineStr">
        <is>
          <t>Add-on 3 EBITDA margin</t>
        </is>
      </c>
      <c r="C25" s="55">
        <f>IF(C12&gt;0,Assumptions!$C$23+(IF(Assumptions!$F$37=2,C20,C19)-Assumptions!$C$23)*MIN(1,(C3-((Assumptions!$C$37-1)*12+7))/Assumptions!$C$30),0)</f>
        <v/>
      </c>
      <c r="D25" s="55">
        <f>IF(D12&gt;0,Assumptions!$C$23+(IF(Assumptions!$F$37=2,D20,D19)-Assumptions!$C$23)*MIN(1,(D3-((Assumptions!$C$37-1)*12+7))/Assumptions!$C$30),0)</f>
        <v/>
      </c>
      <c r="E25" s="55">
        <f>IF(E12&gt;0,Assumptions!$C$23+(IF(Assumptions!$F$37=2,E20,E19)-Assumptions!$C$23)*MIN(1,(E3-((Assumptions!$C$37-1)*12+7))/Assumptions!$C$30),0)</f>
        <v/>
      </c>
      <c r="F25" s="55">
        <f>IF(F12&gt;0,Assumptions!$C$23+(IF(Assumptions!$F$37=2,F20,F19)-Assumptions!$C$23)*MIN(1,(F3-((Assumptions!$C$37-1)*12+7))/Assumptions!$C$30),0)</f>
        <v/>
      </c>
      <c r="G25" s="55">
        <f>IF(G12&gt;0,Assumptions!$C$23+(IF(Assumptions!$F$37=2,G20,G19)-Assumptions!$C$23)*MIN(1,(G3-((Assumptions!$C$37-1)*12+7))/Assumptions!$C$30),0)</f>
        <v/>
      </c>
      <c r="H25" s="55">
        <f>IF(H12&gt;0,Assumptions!$C$23+(IF(Assumptions!$F$37=2,H20,H19)-Assumptions!$C$23)*MIN(1,(H3-((Assumptions!$C$37-1)*12+7))/Assumptions!$C$30),0)</f>
        <v/>
      </c>
      <c r="I25" s="55">
        <f>IF(I12&gt;0,Assumptions!$C$23+(IF(Assumptions!$F$37=2,I20,I19)-Assumptions!$C$23)*MIN(1,(I3-((Assumptions!$C$37-1)*12+7))/Assumptions!$C$30),0)</f>
        <v/>
      </c>
      <c r="J25" s="55">
        <f>IF(J12&gt;0,Assumptions!$C$23+(IF(Assumptions!$F$37=2,J20,J19)-Assumptions!$C$23)*MIN(1,(J3-((Assumptions!$C$37-1)*12+7))/Assumptions!$C$30),0)</f>
        <v/>
      </c>
      <c r="K25" s="55">
        <f>IF(K12&gt;0,Assumptions!$C$23+(IF(Assumptions!$F$37=2,K20,K19)-Assumptions!$C$23)*MIN(1,(K3-((Assumptions!$C$37-1)*12+7))/Assumptions!$C$30),0)</f>
        <v/>
      </c>
      <c r="L25" s="55">
        <f>IF(L12&gt;0,Assumptions!$C$23+(IF(Assumptions!$F$37=2,L20,L19)-Assumptions!$C$23)*MIN(1,(L3-((Assumptions!$C$37-1)*12+7))/Assumptions!$C$30),0)</f>
        <v/>
      </c>
      <c r="M25" s="55">
        <f>IF(M12&gt;0,Assumptions!$C$23+(IF(Assumptions!$F$37=2,M20,M19)-Assumptions!$C$23)*MIN(1,(M3-((Assumptions!$C$37-1)*12+7))/Assumptions!$C$30),0)</f>
        <v/>
      </c>
      <c r="N25" s="55">
        <f>IF(N12&gt;0,Assumptions!$C$23+(IF(Assumptions!$F$37=2,N20,N19)-Assumptions!$C$23)*MIN(1,(N3-((Assumptions!$C$37-1)*12+7))/Assumptions!$C$30),0)</f>
        <v/>
      </c>
      <c r="O25" s="55">
        <f>IF(O12&gt;0,Assumptions!$C$23+(IF(Assumptions!$F$37=2,O20,O19)-Assumptions!$C$23)*MIN(1,(O3-((Assumptions!$C$37-1)*12+7))/Assumptions!$C$30),0)</f>
        <v/>
      </c>
      <c r="P25" s="55">
        <f>IF(P12&gt;0,Assumptions!$C$23+(IF(Assumptions!$F$37=2,P20,P19)-Assumptions!$C$23)*MIN(1,(P3-((Assumptions!$C$37-1)*12+7))/Assumptions!$C$30),0)</f>
        <v/>
      </c>
      <c r="Q25" s="55">
        <f>IF(Q12&gt;0,Assumptions!$C$23+(IF(Assumptions!$F$37=2,Q20,Q19)-Assumptions!$C$23)*MIN(1,(Q3-((Assumptions!$C$37-1)*12+7))/Assumptions!$C$30),0)</f>
        <v/>
      </c>
      <c r="R25" s="55">
        <f>IF(R12&gt;0,Assumptions!$C$23+(IF(Assumptions!$F$37=2,R20,R19)-Assumptions!$C$23)*MIN(1,(R3-((Assumptions!$C$37-1)*12+7))/Assumptions!$C$30),0)</f>
        <v/>
      </c>
      <c r="S25" s="55">
        <f>IF(S12&gt;0,Assumptions!$C$23+(IF(Assumptions!$F$37=2,S20,S19)-Assumptions!$C$23)*MIN(1,(S3-((Assumptions!$C$37-1)*12+7))/Assumptions!$C$30),0)</f>
        <v/>
      </c>
      <c r="T25" s="55">
        <f>IF(T12&gt;0,Assumptions!$C$23+(IF(Assumptions!$F$37=2,T20,T19)-Assumptions!$C$23)*MIN(1,(T3-((Assumptions!$C$37-1)*12+7))/Assumptions!$C$30),0)</f>
        <v/>
      </c>
      <c r="U25" s="55">
        <f>IF(U12&gt;0,Assumptions!$C$23+(IF(Assumptions!$F$37=2,U20,U19)-Assumptions!$C$23)*MIN(1,(U3-((Assumptions!$C$37-1)*12+7))/Assumptions!$C$30),0)</f>
        <v/>
      </c>
      <c r="V25" s="55">
        <f>IF(V12&gt;0,Assumptions!$C$23+(IF(Assumptions!$F$37=2,V20,V19)-Assumptions!$C$23)*MIN(1,(V3-((Assumptions!$C$37-1)*12+7))/Assumptions!$C$30),0)</f>
        <v/>
      </c>
      <c r="W25" s="55">
        <f>IF(W12&gt;0,Assumptions!$C$23+(IF(Assumptions!$F$37=2,W20,W19)-Assumptions!$C$23)*MIN(1,(W3-((Assumptions!$C$37-1)*12+7))/Assumptions!$C$30),0)</f>
        <v/>
      </c>
      <c r="X25" s="55">
        <f>IF(X12&gt;0,Assumptions!$C$23+(IF(Assumptions!$F$37=2,X20,X19)-Assumptions!$C$23)*MIN(1,(X3-((Assumptions!$C$37-1)*12+7))/Assumptions!$C$30),0)</f>
        <v/>
      </c>
      <c r="Y25" s="55">
        <f>IF(Y12&gt;0,Assumptions!$C$23+(IF(Assumptions!$F$37=2,Y20,Y19)-Assumptions!$C$23)*MIN(1,(Y3-((Assumptions!$C$37-1)*12+7))/Assumptions!$C$30),0)</f>
        <v/>
      </c>
      <c r="Z25" s="55">
        <f>IF(Z12&gt;0,Assumptions!$C$23+(IF(Assumptions!$F$37=2,Z20,Z19)-Assumptions!$C$23)*MIN(1,(Z3-((Assumptions!$C$37-1)*12+7))/Assumptions!$C$30),0)</f>
        <v/>
      </c>
      <c r="AA25" s="55">
        <f>IF(AA12&gt;0,Assumptions!$C$23+(IF(Assumptions!$F$37=2,AA20,AA19)-Assumptions!$C$23)*MIN(1,(AA3-((Assumptions!$C$37-1)*12+7))/Assumptions!$C$30),0)</f>
        <v/>
      </c>
      <c r="AB25" s="55">
        <f>IF(AB12&gt;0,Assumptions!$C$23+(IF(Assumptions!$F$37=2,AB20,AB19)-Assumptions!$C$23)*MIN(1,(AB3-((Assumptions!$C$37-1)*12+7))/Assumptions!$C$30),0)</f>
        <v/>
      </c>
      <c r="AC25" s="55">
        <f>IF(AC12&gt;0,Assumptions!$C$23+(IF(Assumptions!$F$37=2,AC20,AC19)-Assumptions!$C$23)*MIN(1,(AC3-((Assumptions!$C$37-1)*12+7))/Assumptions!$C$30),0)</f>
        <v/>
      </c>
      <c r="AD25" s="55">
        <f>IF(AD12&gt;0,Assumptions!$C$23+(IF(Assumptions!$F$37=2,AD20,AD19)-Assumptions!$C$23)*MIN(1,(AD3-((Assumptions!$C$37-1)*12+7))/Assumptions!$C$30),0)</f>
        <v/>
      </c>
      <c r="AE25" s="55">
        <f>IF(AE12&gt;0,Assumptions!$C$23+(IF(Assumptions!$F$37=2,AE20,AE19)-Assumptions!$C$23)*MIN(1,(AE3-((Assumptions!$C$37-1)*12+7))/Assumptions!$C$30),0)</f>
        <v/>
      </c>
      <c r="AF25" s="55">
        <f>IF(AF12&gt;0,Assumptions!$C$23+(IF(Assumptions!$F$37=2,AF20,AF19)-Assumptions!$C$23)*MIN(1,(AF3-((Assumptions!$C$37-1)*12+7))/Assumptions!$C$30),0)</f>
        <v/>
      </c>
      <c r="AG25" s="55">
        <f>IF(AG12&gt;0,Assumptions!$C$23+(IF(Assumptions!$F$37=2,AG20,AG19)-Assumptions!$C$23)*MIN(1,(AG3-((Assumptions!$C$37-1)*12+7))/Assumptions!$C$30),0)</f>
        <v/>
      </c>
      <c r="AH25" s="55">
        <f>IF(AH12&gt;0,Assumptions!$C$23+(IF(Assumptions!$F$37=2,AH20,AH19)-Assumptions!$C$23)*MIN(1,(AH3-((Assumptions!$C$37-1)*12+7))/Assumptions!$C$30),0)</f>
        <v/>
      </c>
      <c r="AI25" s="55">
        <f>IF(AI12&gt;0,Assumptions!$C$23+(IF(Assumptions!$F$37=2,AI20,AI19)-Assumptions!$C$23)*MIN(1,(AI3-((Assumptions!$C$37-1)*12+7))/Assumptions!$C$30),0)</f>
        <v/>
      </c>
      <c r="AJ25" s="55">
        <f>IF(AJ12&gt;0,Assumptions!$C$23+(IF(Assumptions!$F$37=2,AJ20,AJ19)-Assumptions!$C$23)*MIN(1,(AJ3-((Assumptions!$C$37-1)*12+7))/Assumptions!$C$30),0)</f>
        <v/>
      </c>
      <c r="AK25" s="55">
        <f>IF(AK12&gt;0,Assumptions!$C$23+(IF(Assumptions!$F$37=2,AK20,AK19)-Assumptions!$C$23)*MIN(1,(AK3-((Assumptions!$C$37-1)*12+7))/Assumptions!$C$30),0)</f>
        <v/>
      </c>
      <c r="AL25" s="55">
        <f>IF(AL12&gt;0,Assumptions!$C$23+(IF(Assumptions!$F$37=2,AL20,AL19)-Assumptions!$C$23)*MIN(1,(AL3-((Assumptions!$C$37-1)*12+7))/Assumptions!$C$30),0)</f>
        <v/>
      </c>
      <c r="AM25" s="55">
        <f>IF(AM12&gt;0,Assumptions!$C$23+(IF(Assumptions!$F$37=2,AM20,AM19)-Assumptions!$C$23)*MIN(1,(AM3-((Assumptions!$C$37-1)*12+7))/Assumptions!$C$30),0)</f>
        <v/>
      </c>
      <c r="AN25" s="55">
        <f>IF(AN12&gt;0,Assumptions!$C$23+(IF(Assumptions!$F$37=2,AN20,AN19)-Assumptions!$C$23)*MIN(1,(AN3-((Assumptions!$C$37-1)*12+7))/Assumptions!$C$30),0)</f>
        <v/>
      </c>
      <c r="AO25" s="55">
        <f>IF(AO12&gt;0,Assumptions!$C$23+(IF(Assumptions!$F$37=2,AO20,AO19)-Assumptions!$C$23)*MIN(1,(AO3-((Assumptions!$C$37-1)*12+7))/Assumptions!$C$30),0)</f>
        <v/>
      </c>
      <c r="AP25" s="55">
        <f>IF(AP12&gt;0,Assumptions!$C$23+(IF(Assumptions!$F$37=2,AP20,AP19)-Assumptions!$C$23)*MIN(1,(AP3-((Assumptions!$C$37-1)*12+7))/Assumptions!$C$30),0)</f>
        <v/>
      </c>
      <c r="AQ25" s="55">
        <f>IF(AQ12&gt;0,Assumptions!$C$23+(IF(Assumptions!$F$37=2,AQ20,AQ19)-Assumptions!$C$23)*MIN(1,(AQ3-((Assumptions!$C$37-1)*12+7))/Assumptions!$C$30),0)</f>
        <v/>
      </c>
      <c r="AR25" s="55">
        <f>IF(AR12&gt;0,Assumptions!$C$23+(IF(Assumptions!$F$37=2,AR20,AR19)-Assumptions!$C$23)*MIN(1,(AR3-((Assumptions!$C$37-1)*12+7))/Assumptions!$C$30),0)</f>
        <v/>
      </c>
      <c r="AS25" s="55">
        <f>IF(AS12&gt;0,Assumptions!$C$23+(IF(Assumptions!$F$37=2,AS20,AS19)-Assumptions!$C$23)*MIN(1,(AS3-((Assumptions!$C$37-1)*12+7))/Assumptions!$C$30),0)</f>
        <v/>
      </c>
      <c r="AT25" s="55">
        <f>IF(AT12&gt;0,Assumptions!$C$23+(IF(Assumptions!$F$37=2,AT20,AT19)-Assumptions!$C$23)*MIN(1,(AT3-((Assumptions!$C$37-1)*12+7))/Assumptions!$C$30),0)</f>
        <v/>
      </c>
      <c r="AU25" s="55">
        <f>IF(AU12&gt;0,Assumptions!$C$23+(IF(Assumptions!$F$37=2,AU20,AU19)-Assumptions!$C$23)*MIN(1,(AU3-((Assumptions!$C$37-1)*12+7))/Assumptions!$C$30),0)</f>
        <v/>
      </c>
      <c r="AV25" s="55">
        <f>IF(AV12&gt;0,Assumptions!$C$23+(IF(Assumptions!$F$37=2,AV20,AV19)-Assumptions!$C$23)*MIN(1,(AV3-((Assumptions!$C$37-1)*12+7))/Assumptions!$C$30),0)</f>
        <v/>
      </c>
      <c r="AW25" s="55">
        <f>IF(AW12&gt;0,Assumptions!$C$23+(IF(Assumptions!$F$37=2,AW20,AW19)-Assumptions!$C$23)*MIN(1,(AW3-((Assumptions!$C$37-1)*12+7))/Assumptions!$C$30),0)</f>
        <v/>
      </c>
      <c r="AX25" s="55">
        <f>IF(AX12&gt;0,Assumptions!$C$23+(IF(Assumptions!$F$37=2,AX20,AX19)-Assumptions!$C$23)*MIN(1,(AX3-((Assumptions!$C$37-1)*12+7))/Assumptions!$C$30),0)</f>
        <v/>
      </c>
      <c r="AY25" s="55">
        <f>IF(AY12&gt;0,Assumptions!$C$23+(IF(Assumptions!$F$37=2,AY20,AY19)-Assumptions!$C$23)*MIN(1,(AY3-((Assumptions!$C$37-1)*12+7))/Assumptions!$C$30),0)</f>
        <v/>
      </c>
      <c r="AZ25" s="55">
        <f>IF(AZ12&gt;0,Assumptions!$C$23+(IF(Assumptions!$F$37=2,AZ20,AZ19)-Assumptions!$C$23)*MIN(1,(AZ3-((Assumptions!$C$37-1)*12+7))/Assumptions!$C$30),0)</f>
        <v/>
      </c>
      <c r="BA25" s="55">
        <f>IF(BA12&gt;0,Assumptions!$C$23+(IF(Assumptions!$F$37=2,BA20,BA19)-Assumptions!$C$23)*MIN(1,(BA3-((Assumptions!$C$37-1)*12+7))/Assumptions!$C$30),0)</f>
        <v/>
      </c>
      <c r="BB25" s="55">
        <f>IF(BB12&gt;0,Assumptions!$C$23+(IF(Assumptions!$F$37=2,BB20,BB19)-Assumptions!$C$23)*MIN(1,(BB3-((Assumptions!$C$37-1)*12+7))/Assumptions!$C$30),0)</f>
        <v/>
      </c>
      <c r="BC25" s="55">
        <f>IF(BC12&gt;0,Assumptions!$C$23+(IF(Assumptions!$F$37=2,BC20,BC19)-Assumptions!$C$23)*MIN(1,(BC3-((Assumptions!$C$37-1)*12+7))/Assumptions!$C$30),0)</f>
        <v/>
      </c>
      <c r="BD25" s="55">
        <f>IF(BD12&gt;0,Assumptions!$C$23+(IF(Assumptions!$F$37=2,BD20,BD19)-Assumptions!$C$23)*MIN(1,(BD3-((Assumptions!$C$37-1)*12+7))/Assumptions!$C$30),0)</f>
        <v/>
      </c>
      <c r="BE25" s="55">
        <f>IF(BE12&gt;0,Assumptions!$C$23+(IF(Assumptions!$F$37=2,BE20,BE19)-Assumptions!$C$23)*MIN(1,(BE3-((Assumptions!$C$37-1)*12+7))/Assumptions!$C$30),0)</f>
        <v/>
      </c>
      <c r="BF25" s="55">
        <f>IF(BF12&gt;0,Assumptions!$C$23+(IF(Assumptions!$F$37=2,BF20,BF19)-Assumptions!$C$23)*MIN(1,(BF3-((Assumptions!$C$37-1)*12+7))/Assumptions!$C$30),0)</f>
        <v/>
      </c>
      <c r="BG25" s="55">
        <f>IF(BG12&gt;0,Assumptions!$C$23+(IF(Assumptions!$F$37=2,BG20,BG19)-Assumptions!$C$23)*MIN(1,(BG3-((Assumptions!$C$37-1)*12+7))/Assumptions!$C$30),0)</f>
        <v/>
      </c>
      <c r="BH25" s="55">
        <f>IF(BH12&gt;0,Assumptions!$C$23+(IF(Assumptions!$F$37=2,BH20,BH19)-Assumptions!$C$23)*MIN(1,(BH3-((Assumptions!$C$37-1)*12+7))/Assumptions!$C$30),0)</f>
        <v/>
      </c>
      <c r="BI25" s="55">
        <f>IF(BI12&gt;0,Assumptions!$C$23+(IF(Assumptions!$F$37=2,BI20,BI19)-Assumptions!$C$23)*MIN(1,(BI3-((Assumptions!$C$37-1)*12+7))/Assumptions!$C$30),0)</f>
        <v/>
      </c>
      <c r="BJ25" s="55">
        <f>IF(BJ12&gt;0,Assumptions!$C$23+(IF(Assumptions!$F$37=2,BJ20,BJ19)-Assumptions!$C$23)*MIN(1,(BJ3-((Assumptions!$C$37-1)*12+7))/Assumptions!$C$30),0)</f>
        <v/>
      </c>
    </row>
    <row r="26">
      <c r="A26" s="43" t="n"/>
      <c r="B26" s="43" t="inlineStr">
        <is>
          <t>Add-on 4 EBITDA margin</t>
        </is>
      </c>
      <c r="C26" s="55">
        <f>IF(C13&gt;0,Assumptions!$C$23+(IF(Assumptions!$F$38=2,C20,C19)-Assumptions!$C$23)*MIN(1,(C3-((Assumptions!$C$38-1)*12+7))/Assumptions!$C$30),0)</f>
        <v/>
      </c>
      <c r="D26" s="55">
        <f>IF(D13&gt;0,Assumptions!$C$23+(IF(Assumptions!$F$38=2,D20,D19)-Assumptions!$C$23)*MIN(1,(D3-((Assumptions!$C$38-1)*12+7))/Assumptions!$C$30),0)</f>
        <v/>
      </c>
      <c r="E26" s="55">
        <f>IF(E13&gt;0,Assumptions!$C$23+(IF(Assumptions!$F$38=2,E20,E19)-Assumptions!$C$23)*MIN(1,(E3-((Assumptions!$C$38-1)*12+7))/Assumptions!$C$30),0)</f>
        <v/>
      </c>
      <c r="F26" s="55">
        <f>IF(F13&gt;0,Assumptions!$C$23+(IF(Assumptions!$F$38=2,F20,F19)-Assumptions!$C$23)*MIN(1,(F3-((Assumptions!$C$38-1)*12+7))/Assumptions!$C$30),0)</f>
        <v/>
      </c>
      <c r="G26" s="55">
        <f>IF(G13&gt;0,Assumptions!$C$23+(IF(Assumptions!$F$38=2,G20,G19)-Assumptions!$C$23)*MIN(1,(G3-((Assumptions!$C$38-1)*12+7))/Assumptions!$C$30),0)</f>
        <v/>
      </c>
      <c r="H26" s="55">
        <f>IF(H13&gt;0,Assumptions!$C$23+(IF(Assumptions!$F$38=2,H20,H19)-Assumptions!$C$23)*MIN(1,(H3-((Assumptions!$C$38-1)*12+7))/Assumptions!$C$30),0)</f>
        <v/>
      </c>
      <c r="I26" s="55">
        <f>IF(I13&gt;0,Assumptions!$C$23+(IF(Assumptions!$F$38=2,I20,I19)-Assumptions!$C$23)*MIN(1,(I3-((Assumptions!$C$38-1)*12+7))/Assumptions!$C$30),0)</f>
        <v/>
      </c>
      <c r="J26" s="55">
        <f>IF(J13&gt;0,Assumptions!$C$23+(IF(Assumptions!$F$38=2,J20,J19)-Assumptions!$C$23)*MIN(1,(J3-((Assumptions!$C$38-1)*12+7))/Assumptions!$C$30),0)</f>
        <v/>
      </c>
      <c r="K26" s="55">
        <f>IF(K13&gt;0,Assumptions!$C$23+(IF(Assumptions!$F$38=2,K20,K19)-Assumptions!$C$23)*MIN(1,(K3-((Assumptions!$C$38-1)*12+7))/Assumptions!$C$30),0)</f>
        <v/>
      </c>
      <c r="L26" s="55">
        <f>IF(L13&gt;0,Assumptions!$C$23+(IF(Assumptions!$F$38=2,L20,L19)-Assumptions!$C$23)*MIN(1,(L3-((Assumptions!$C$38-1)*12+7))/Assumptions!$C$30),0)</f>
        <v/>
      </c>
      <c r="M26" s="55">
        <f>IF(M13&gt;0,Assumptions!$C$23+(IF(Assumptions!$F$38=2,M20,M19)-Assumptions!$C$23)*MIN(1,(M3-((Assumptions!$C$38-1)*12+7))/Assumptions!$C$30),0)</f>
        <v/>
      </c>
      <c r="N26" s="55">
        <f>IF(N13&gt;0,Assumptions!$C$23+(IF(Assumptions!$F$38=2,N20,N19)-Assumptions!$C$23)*MIN(1,(N3-((Assumptions!$C$38-1)*12+7))/Assumptions!$C$30),0)</f>
        <v/>
      </c>
      <c r="O26" s="55">
        <f>IF(O13&gt;0,Assumptions!$C$23+(IF(Assumptions!$F$38=2,O20,O19)-Assumptions!$C$23)*MIN(1,(O3-((Assumptions!$C$38-1)*12+7))/Assumptions!$C$30),0)</f>
        <v/>
      </c>
      <c r="P26" s="55">
        <f>IF(P13&gt;0,Assumptions!$C$23+(IF(Assumptions!$F$38=2,P20,P19)-Assumptions!$C$23)*MIN(1,(P3-((Assumptions!$C$38-1)*12+7))/Assumptions!$C$30),0)</f>
        <v/>
      </c>
      <c r="Q26" s="55">
        <f>IF(Q13&gt;0,Assumptions!$C$23+(IF(Assumptions!$F$38=2,Q20,Q19)-Assumptions!$C$23)*MIN(1,(Q3-((Assumptions!$C$38-1)*12+7))/Assumptions!$C$30),0)</f>
        <v/>
      </c>
      <c r="R26" s="55">
        <f>IF(R13&gt;0,Assumptions!$C$23+(IF(Assumptions!$F$38=2,R20,R19)-Assumptions!$C$23)*MIN(1,(R3-((Assumptions!$C$38-1)*12+7))/Assumptions!$C$30),0)</f>
        <v/>
      </c>
      <c r="S26" s="55">
        <f>IF(S13&gt;0,Assumptions!$C$23+(IF(Assumptions!$F$38=2,S20,S19)-Assumptions!$C$23)*MIN(1,(S3-((Assumptions!$C$38-1)*12+7))/Assumptions!$C$30),0)</f>
        <v/>
      </c>
      <c r="T26" s="55">
        <f>IF(T13&gt;0,Assumptions!$C$23+(IF(Assumptions!$F$38=2,T20,T19)-Assumptions!$C$23)*MIN(1,(T3-((Assumptions!$C$38-1)*12+7))/Assumptions!$C$30),0)</f>
        <v/>
      </c>
      <c r="U26" s="55">
        <f>IF(U13&gt;0,Assumptions!$C$23+(IF(Assumptions!$F$38=2,U20,U19)-Assumptions!$C$23)*MIN(1,(U3-((Assumptions!$C$38-1)*12+7))/Assumptions!$C$30),0)</f>
        <v/>
      </c>
      <c r="V26" s="55">
        <f>IF(V13&gt;0,Assumptions!$C$23+(IF(Assumptions!$F$38=2,V20,V19)-Assumptions!$C$23)*MIN(1,(V3-((Assumptions!$C$38-1)*12+7))/Assumptions!$C$30),0)</f>
        <v/>
      </c>
      <c r="W26" s="55">
        <f>IF(W13&gt;0,Assumptions!$C$23+(IF(Assumptions!$F$38=2,W20,W19)-Assumptions!$C$23)*MIN(1,(W3-((Assumptions!$C$38-1)*12+7))/Assumptions!$C$30),0)</f>
        <v/>
      </c>
      <c r="X26" s="55">
        <f>IF(X13&gt;0,Assumptions!$C$23+(IF(Assumptions!$F$38=2,X20,X19)-Assumptions!$C$23)*MIN(1,(X3-((Assumptions!$C$38-1)*12+7))/Assumptions!$C$30),0)</f>
        <v/>
      </c>
      <c r="Y26" s="55">
        <f>IF(Y13&gt;0,Assumptions!$C$23+(IF(Assumptions!$F$38=2,Y20,Y19)-Assumptions!$C$23)*MIN(1,(Y3-((Assumptions!$C$38-1)*12+7))/Assumptions!$C$30),0)</f>
        <v/>
      </c>
      <c r="Z26" s="55">
        <f>IF(Z13&gt;0,Assumptions!$C$23+(IF(Assumptions!$F$38=2,Z20,Z19)-Assumptions!$C$23)*MIN(1,(Z3-((Assumptions!$C$38-1)*12+7))/Assumptions!$C$30),0)</f>
        <v/>
      </c>
      <c r="AA26" s="55">
        <f>IF(AA13&gt;0,Assumptions!$C$23+(IF(Assumptions!$F$38=2,AA20,AA19)-Assumptions!$C$23)*MIN(1,(AA3-((Assumptions!$C$38-1)*12+7))/Assumptions!$C$30),0)</f>
        <v/>
      </c>
      <c r="AB26" s="55">
        <f>IF(AB13&gt;0,Assumptions!$C$23+(IF(Assumptions!$F$38=2,AB20,AB19)-Assumptions!$C$23)*MIN(1,(AB3-((Assumptions!$C$38-1)*12+7))/Assumptions!$C$30),0)</f>
        <v/>
      </c>
      <c r="AC26" s="55">
        <f>IF(AC13&gt;0,Assumptions!$C$23+(IF(Assumptions!$F$38=2,AC20,AC19)-Assumptions!$C$23)*MIN(1,(AC3-((Assumptions!$C$38-1)*12+7))/Assumptions!$C$30),0)</f>
        <v/>
      </c>
      <c r="AD26" s="55">
        <f>IF(AD13&gt;0,Assumptions!$C$23+(IF(Assumptions!$F$38=2,AD20,AD19)-Assumptions!$C$23)*MIN(1,(AD3-((Assumptions!$C$38-1)*12+7))/Assumptions!$C$30),0)</f>
        <v/>
      </c>
      <c r="AE26" s="55">
        <f>IF(AE13&gt;0,Assumptions!$C$23+(IF(Assumptions!$F$38=2,AE20,AE19)-Assumptions!$C$23)*MIN(1,(AE3-((Assumptions!$C$38-1)*12+7))/Assumptions!$C$30),0)</f>
        <v/>
      </c>
      <c r="AF26" s="55">
        <f>IF(AF13&gt;0,Assumptions!$C$23+(IF(Assumptions!$F$38=2,AF20,AF19)-Assumptions!$C$23)*MIN(1,(AF3-((Assumptions!$C$38-1)*12+7))/Assumptions!$C$30),0)</f>
        <v/>
      </c>
      <c r="AG26" s="55">
        <f>IF(AG13&gt;0,Assumptions!$C$23+(IF(Assumptions!$F$38=2,AG20,AG19)-Assumptions!$C$23)*MIN(1,(AG3-((Assumptions!$C$38-1)*12+7))/Assumptions!$C$30),0)</f>
        <v/>
      </c>
      <c r="AH26" s="55">
        <f>IF(AH13&gt;0,Assumptions!$C$23+(IF(Assumptions!$F$38=2,AH20,AH19)-Assumptions!$C$23)*MIN(1,(AH3-((Assumptions!$C$38-1)*12+7))/Assumptions!$C$30),0)</f>
        <v/>
      </c>
      <c r="AI26" s="55">
        <f>IF(AI13&gt;0,Assumptions!$C$23+(IF(Assumptions!$F$38=2,AI20,AI19)-Assumptions!$C$23)*MIN(1,(AI3-((Assumptions!$C$38-1)*12+7))/Assumptions!$C$30),0)</f>
        <v/>
      </c>
      <c r="AJ26" s="55">
        <f>IF(AJ13&gt;0,Assumptions!$C$23+(IF(Assumptions!$F$38=2,AJ20,AJ19)-Assumptions!$C$23)*MIN(1,(AJ3-((Assumptions!$C$38-1)*12+7))/Assumptions!$C$30),0)</f>
        <v/>
      </c>
      <c r="AK26" s="55">
        <f>IF(AK13&gt;0,Assumptions!$C$23+(IF(Assumptions!$F$38=2,AK20,AK19)-Assumptions!$C$23)*MIN(1,(AK3-((Assumptions!$C$38-1)*12+7))/Assumptions!$C$30),0)</f>
        <v/>
      </c>
      <c r="AL26" s="55">
        <f>IF(AL13&gt;0,Assumptions!$C$23+(IF(Assumptions!$F$38=2,AL20,AL19)-Assumptions!$C$23)*MIN(1,(AL3-((Assumptions!$C$38-1)*12+7))/Assumptions!$C$30),0)</f>
        <v/>
      </c>
      <c r="AM26" s="55">
        <f>IF(AM13&gt;0,Assumptions!$C$23+(IF(Assumptions!$F$38=2,AM20,AM19)-Assumptions!$C$23)*MIN(1,(AM3-((Assumptions!$C$38-1)*12+7))/Assumptions!$C$30),0)</f>
        <v/>
      </c>
      <c r="AN26" s="55">
        <f>IF(AN13&gt;0,Assumptions!$C$23+(IF(Assumptions!$F$38=2,AN20,AN19)-Assumptions!$C$23)*MIN(1,(AN3-((Assumptions!$C$38-1)*12+7))/Assumptions!$C$30),0)</f>
        <v/>
      </c>
      <c r="AO26" s="55">
        <f>IF(AO13&gt;0,Assumptions!$C$23+(IF(Assumptions!$F$38=2,AO20,AO19)-Assumptions!$C$23)*MIN(1,(AO3-((Assumptions!$C$38-1)*12+7))/Assumptions!$C$30),0)</f>
        <v/>
      </c>
      <c r="AP26" s="55">
        <f>IF(AP13&gt;0,Assumptions!$C$23+(IF(Assumptions!$F$38=2,AP20,AP19)-Assumptions!$C$23)*MIN(1,(AP3-((Assumptions!$C$38-1)*12+7))/Assumptions!$C$30),0)</f>
        <v/>
      </c>
      <c r="AQ26" s="55">
        <f>IF(AQ13&gt;0,Assumptions!$C$23+(IF(Assumptions!$F$38=2,AQ20,AQ19)-Assumptions!$C$23)*MIN(1,(AQ3-((Assumptions!$C$38-1)*12+7))/Assumptions!$C$30),0)</f>
        <v/>
      </c>
      <c r="AR26" s="55">
        <f>IF(AR13&gt;0,Assumptions!$C$23+(IF(Assumptions!$F$38=2,AR20,AR19)-Assumptions!$C$23)*MIN(1,(AR3-((Assumptions!$C$38-1)*12+7))/Assumptions!$C$30),0)</f>
        <v/>
      </c>
      <c r="AS26" s="55">
        <f>IF(AS13&gt;0,Assumptions!$C$23+(IF(Assumptions!$F$38=2,AS20,AS19)-Assumptions!$C$23)*MIN(1,(AS3-((Assumptions!$C$38-1)*12+7))/Assumptions!$C$30),0)</f>
        <v/>
      </c>
      <c r="AT26" s="55">
        <f>IF(AT13&gt;0,Assumptions!$C$23+(IF(Assumptions!$F$38=2,AT20,AT19)-Assumptions!$C$23)*MIN(1,(AT3-((Assumptions!$C$38-1)*12+7))/Assumptions!$C$30),0)</f>
        <v/>
      </c>
      <c r="AU26" s="55">
        <f>IF(AU13&gt;0,Assumptions!$C$23+(IF(Assumptions!$F$38=2,AU20,AU19)-Assumptions!$C$23)*MIN(1,(AU3-((Assumptions!$C$38-1)*12+7))/Assumptions!$C$30),0)</f>
        <v/>
      </c>
      <c r="AV26" s="55">
        <f>IF(AV13&gt;0,Assumptions!$C$23+(IF(Assumptions!$F$38=2,AV20,AV19)-Assumptions!$C$23)*MIN(1,(AV3-((Assumptions!$C$38-1)*12+7))/Assumptions!$C$30),0)</f>
        <v/>
      </c>
      <c r="AW26" s="55">
        <f>IF(AW13&gt;0,Assumptions!$C$23+(IF(Assumptions!$F$38=2,AW20,AW19)-Assumptions!$C$23)*MIN(1,(AW3-((Assumptions!$C$38-1)*12+7))/Assumptions!$C$30),0)</f>
        <v/>
      </c>
      <c r="AX26" s="55">
        <f>IF(AX13&gt;0,Assumptions!$C$23+(IF(Assumptions!$F$38=2,AX20,AX19)-Assumptions!$C$23)*MIN(1,(AX3-((Assumptions!$C$38-1)*12+7))/Assumptions!$C$30),0)</f>
        <v/>
      </c>
      <c r="AY26" s="55">
        <f>IF(AY13&gt;0,Assumptions!$C$23+(IF(Assumptions!$F$38=2,AY20,AY19)-Assumptions!$C$23)*MIN(1,(AY3-((Assumptions!$C$38-1)*12+7))/Assumptions!$C$30),0)</f>
        <v/>
      </c>
      <c r="AZ26" s="55">
        <f>IF(AZ13&gt;0,Assumptions!$C$23+(IF(Assumptions!$F$38=2,AZ20,AZ19)-Assumptions!$C$23)*MIN(1,(AZ3-((Assumptions!$C$38-1)*12+7))/Assumptions!$C$30),0)</f>
        <v/>
      </c>
      <c r="BA26" s="55">
        <f>IF(BA13&gt;0,Assumptions!$C$23+(IF(Assumptions!$F$38=2,BA20,BA19)-Assumptions!$C$23)*MIN(1,(BA3-((Assumptions!$C$38-1)*12+7))/Assumptions!$C$30),0)</f>
        <v/>
      </c>
      <c r="BB26" s="55">
        <f>IF(BB13&gt;0,Assumptions!$C$23+(IF(Assumptions!$F$38=2,BB20,BB19)-Assumptions!$C$23)*MIN(1,(BB3-((Assumptions!$C$38-1)*12+7))/Assumptions!$C$30),0)</f>
        <v/>
      </c>
      <c r="BC26" s="55">
        <f>IF(BC13&gt;0,Assumptions!$C$23+(IF(Assumptions!$F$38=2,BC20,BC19)-Assumptions!$C$23)*MIN(1,(BC3-((Assumptions!$C$38-1)*12+7))/Assumptions!$C$30),0)</f>
        <v/>
      </c>
      <c r="BD26" s="55">
        <f>IF(BD13&gt;0,Assumptions!$C$23+(IF(Assumptions!$F$38=2,BD20,BD19)-Assumptions!$C$23)*MIN(1,(BD3-((Assumptions!$C$38-1)*12+7))/Assumptions!$C$30),0)</f>
        <v/>
      </c>
      <c r="BE26" s="55">
        <f>IF(BE13&gt;0,Assumptions!$C$23+(IF(Assumptions!$F$38=2,BE20,BE19)-Assumptions!$C$23)*MIN(1,(BE3-((Assumptions!$C$38-1)*12+7))/Assumptions!$C$30),0)</f>
        <v/>
      </c>
      <c r="BF26" s="55">
        <f>IF(BF13&gt;0,Assumptions!$C$23+(IF(Assumptions!$F$38=2,BF20,BF19)-Assumptions!$C$23)*MIN(1,(BF3-((Assumptions!$C$38-1)*12+7))/Assumptions!$C$30),0)</f>
        <v/>
      </c>
      <c r="BG26" s="55">
        <f>IF(BG13&gt;0,Assumptions!$C$23+(IF(Assumptions!$F$38=2,BG20,BG19)-Assumptions!$C$23)*MIN(1,(BG3-((Assumptions!$C$38-1)*12+7))/Assumptions!$C$30),0)</f>
        <v/>
      </c>
      <c r="BH26" s="55">
        <f>IF(BH13&gt;0,Assumptions!$C$23+(IF(Assumptions!$F$38=2,BH20,BH19)-Assumptions!$C$23)*MIN(1,(BH3-((Assumptions!$C$38-1)*12+7))/Assumptions!$C$30),0)</f>
        <v/>
      </c>
      <c r="BI26" s="55">
        <f>IF(BI13&gt;0,Assumptions!$C$23+(IF(Assumptions!$F$38=2,BI20,BI19)-Assumptions!$C$23)*MIN(1,(BI3-((Assumptions!$C$38-1)*12+7))/Assumptions!$C$30),0)</f>
        <v/>
      </c>
      <c r="BJ26" s="55">
        <f>IF(BJ13&gt;0,Assumptions!$C$23+(IF(Assumptions!$F$38=2,BJ20,BJ19)-Assumptions!$C$23)*MIN(1,(BJ3-((Assumptions!$C$38-1)*12+7))/Assumptions!$C$30),0)</f>
        <v/>
      </c>
    </row>
    <row r="27">
      <c r="A27" s="43" t="n"/>
      <c r="B27" s="43" t="inlineStr">
        <is>
          <t>Add-on 5 EBITDA margin</t>
        </is>
      </c>
      <c r="C27" s="55">
        <f>IF(C14&gt;0,Assumptions!$C$23+(IF(Assumptions!$F$39=2,C20,C19)-Assumptions!$C$23)*MIN(1,(C3-((Assumptions!$C$39-1)*12+7))/Assumptions!$C$30),0)</f>
        <v/>
      </c>
      <c r="D27" s="55">
        <f>IF(D14&gt;0,Assumptions!$C$23+(IF(Assumptions!$F$39=2,D20,D19)-Assumptions!$C$23)*MIN(1,(D3-((Assumptions!$C$39-1)*12+7))/Assumptions!$C$30),0)</f>
        <v/>
      </c>
      <c r="E27" s="55">
        <f>IF(E14&gt;0,Assumptions!$C$23+(IF(Assumptions!$F$39=2,E20,E19)-Assumptions!$C$23)*MIN(1,(E3-((Assumptions!$C$39-1)*12+7))/Assumptions!$C$30),0)</f>
        <v/>
      </c>
      <c r="F27" s="55">
        <f>IF(F14&gt;0,Assumptions!$C$23+(IF(Assumptions!$F$39=2,F20,F19)-Assumptions!$C$23)*MIN(1,(F3-((Assumptions!$C$39-1)*12+7))/Assumptions!$C$30),0)</f>
        <v/>
      </c>
      <c r="G27" s="55">
        <f>IF(G14&gt;0,Assumptions!$C$23+(IF(Assumptions!$F$39=2,G20,G19)-Assumptions!$C$23)*MIN(1,(G3-((Assumptions!$C$39-1)*12+7))/Assumptions!$C$30),0)</f>
        <v/>
      </c>
      <c r="H27" s="55">
        <f>IF(H14&gt;0,Assumptions!$C$23+(IF(Assumptions!$F$39=2,H20,H19)-Assumptions!$C$23)*MIN(1,(H3-((Assumptions!$C$39-1)*12+7))/Assumptions!$C$30),0)</f>
        <v/>
      </c>
      <c r="I27" s="55">
        <f>IF(I14&gt;0,Assumptions!$C$23+(IF(Assumptions!$F$39=2,I20,I19)-Assumptions!$C$23)*MIN(1,(I3-((Assumptions!$C$39-1)*12+7))/Assumptions!$C$30),0)</f>
        <v/>
      </c>
      <c r="J27" s="55">
        <f>IF(J14&gt;0,Assumptions!$C$23+(IF(Assumptions!$F$39=2,J20,J19)-Assumptions!$C$23)*MIN(1,(J3-((Assumptions!$C$39-1)*12+7))/Assumptions!$C$30),0)</f>
        <v/>
      </c>
      <c r="K27" s="55">
        <f>IF(K14&gt;0,Assumptions!$C$23+(IF(Assumptions!$F$39=2,K20,K19)-Assumptions!$C$23)*MIN(1,(K3-((Assumptions!$C$39-1)*12+7))/Assumptions!$C$30),0)</f>
        <v/>
      </c>
      <c r="L27" s="55">
        <f>IF(L14&gt;0,Assumptions!$C$23+(IF(Assumptions!$F$39=2,L20,L19)-Assumptions!$C$23)*MIN(1,(L3-((Assumptions!$C$39-1)*12+7))/Assumptions!$C$30),0)</f>
        <v/>
      </c>
      <c r="M27" s="55">
        <f>IF(M14&gt;0,Assumptions!$C$23+(IF(Assumptions!$F$39=2,M20,M19)-Assumptions!$C$23)*MIN(1,(M3-((Assumptions!$C$39-1)*12+7))/Assumptions!$C$30),0)</f>
        <v/>
      </c>
      <c r="N27" s="55">
        <f>IF(N14&gt;0,Assumptions!$C$23+(IF(Assumptions!$F$39=2,N20,N19)-Assumptions!$C$23)*MIN(1,(N3-((Assumptions!$C$39-1)*12+7))/Assumptions!$C$30),0)</f>
        <v/>
      </c>
      <c r="O27" s="55">
        <f>IF(O14&gt;0,Assumptions!$C$23+(IF(Assumptions!$F$39=2,O20,O19)-Assumptions!$C$23)*MIN(1,(O3-((Assumptions!$C$39-1)*12+7))/Assumptions!$C$30),0)</f>
        <v/>
      </c>
      <c r="P27" s="55">
        <f>IF(P14&gt;0,Assumptions!$C$23+(IF(Assumptions!$F$39=2,P20,P19)-Assumptions!$C$23)*MIN(1,(P3-((Assumptions!$C$39-1)*12+7))/Assumptions!$C$30),0)</f>
        <v/>
      </c>
      <c r="Q27" s="55">
        <f>IF(Q14&gt;0,Assumptions!$C$23+(IF(Assumptions!$F$39=2,Q20,Q19)-Assumptions!$C$23)*MIN(1,(Q3-((Assumptions!$C$39-1)*12+7))/Assumptions!$C$30),0)</f>
        <v/>
      </c>
      <c r="R27" s="55">
        <f>IF(R14&gt;0,Assumptions!$C$23+(IF(Assumptions!$F$39=2,R20,R19)-Assumptions!$C$23)*MIN(1,(R3-((Assumptions!$C$39-1)*12+7))/Assumptions!$C$30),0)</f>
        <v/>
      </c>
      <c r="S27" s="55">
        <f>IF(S14&gt;0,Assumptions!$C$23+(IF(Assumptions!$F$39=2,S20,S19)-Assumptions!$C$23)*MIN(1,(S3-((Assumptions!$C$39-1)*12+7))/Assumptions!$C$30),0)</f>
        <v/>
      </c>
      <c r="T27" s="55">
        <f>IF(T14&gt;0,Assumptions!$C$23+(IF(Assumptions!$F$39=2,T20,T19)-Assumptions!$C$23)*MIN(1,(T3-((Assumptions!$C$39-1)*12+7))/Assumptions!$C$30),0)</f>
        <v/>
      </c>
      <c r="U27" s="55">
        <f>IF(U14&gt;0,Assumptions!$C$23+(IF(Assumptions!$F$39=2,U20,U19)-Assumptions!$C$23)*MIN(1,(U3-((Assumptions!$C$39-1)*12+7))/Assumptions!$C$30),0)</f>
        <v/>
      </c>
      <c r="V27" s="55">
        <f>IF(V14&gt;0,Assumptions!$C$23+(IF(Assumptions!$F$39=2,V20,V19)-Assumptions!$C$23)*MIN(1,(V3-((Assumptions!$C$39-1)*12+7))/Assumptions!$C$30),0)</f>
        <v/>
      </c>
      <c r="W27" s="55">
        <f>IF(W14&gt;0,Assumptions!$C$23+(IF(Assumptions!$F$39=2,W20,W19)-Assumptions!$C$23)*MIN(1,(W3-((Assumptions!$C$39-1)*12+7))/Assumptions!$C$30),0)</f>
        <v/>
      </c>
      <c r="X27" s="55">
        <f>IF(X14&gt;0,Assumptions!$C$23+(IF(Assumptions!$F$39=2,X20,X19)-Assumptions!$C$23)*MIN(1,(X3-((Assumptions!$C$39-1)*12+7))/Assumptions!$C$30),0)</f>
        <v/>
      </c>
      <c r="Y27" s="55">
        <f>IF(Y14&gt;0,Assumptions!$C$23+(IF(Assumptions!$F$39=2,Y20,Y19)-Assumptions!$C$23)*MIN(1,(Y3-((Assumptions!$C$39-1)*12+7))/Assumptions!$C$30),0)</f>
        <v/>
      </c>
      <c r="Z27" s="55">
        <f>IF(Z14&gt;0,Assumptions!$C$23+(IF(Assumptions!$F$39=2,Z20,Z19)-Assumptions!$C$23)*MIN(1,(Z3-((Assumptions!$C$39-1)*12+7))/Assumptions!$C$30),0)</f>
        <v/>
      </c>
      <c r="AA27" s="55">
        <f>IF(AA14&gt;0,Assumptions!$C$23+(IF(Assumptions!$F$39=2,AA20,AA19)-Assumptions!$C$23)*MIN(1,(AA3-((Assumptions!$C$39-1)*12+7))/Assumptions!$C$30),0)</f>
        <v/>
      </c>
      <c r="AB27" s="55">
        <f>IF(AB14&gt;0,Assumptions!$C$23+(IF(Assumptions!$F$39=2,AB20,AB19)-Assumptions!$C$23)*MIN(1,(AB3-((Assumptions!$C$39-1)*12+7))/Assumptions!$C$30),0)</f>
        <v/>
      </c>
      <c r="AC27" s="55">
        <f>IF(AC14&gt;0,Assumptions!$C$23+(IF(Assumptions!$F$39=2,AC20,AC19)-Assumptions!$C$23)*MIN(1,(AC3-((Assumptions!$C$39-1)*12+7))/Assumptions!$C$30),0)</f>
        <v/>
      </c>
      <c r="AD27" s="55">
        <f>IF(AD14&gt;0,Assumptions!$C$23+(IF(Assumptions!$F$39=2,AD20,AD19)-Assumptions!$C$23)*MIN(1,(AD3-((Assumptions!$C$39-1)*12+7))/Assumptions!$C$30),0)</f>
        <v/>
      </c>
      <c r="AE27" s="55">
        <f>IF(AE14&gt;0,Assumptions!$C$23+(IF(Assumptions!$F$39=2,AE20,AE19)-Assumptions!$C$23)*MIN(1,(AE3-((Assumptions!$C$39-1)*12+7))/Assumptions!$C$30),0)</f>
        <v/>
      </c>
      <c r="AF27" s="55">
        <f>IF(AF14&gt;0,Assumptions!$C$23+(IF(Assumptions!$F$39=2,AF20,AF19)-Assumptions!$C$23)*MIN(1,(AF3-((Assumptions!$C$39-1)*12+7))/Assumptions!$C$30),0)</f>
        <v/>
      </c>
      <c r="AG27" s="55">
        <f>IF(AG14&gt;0,Assumptions!$C$23+(IF(Assumptions!$F$39=2,AG20,AG19)-Assumptions!$C$23)*MIN(1,(AG3-((Assumptions!$C$39-1)*12+7))/Assumptions!$C$30),0)</f>
        <v/>
      </c>
      <c r="AH27" s="55">
        <f>IF(AH14&gt;0,Assumptions!$C$23+(IF(Assumptions!$F$39=2,AH20,AH19)-Assumptions!$C$23)*MIN(1,(AH3-((Assumptions!$C$39-1)*12+7))/Assumptions!$C$30),0)</f>
        <v/>
      </c>
      <c r="AI27" s="55">
        <f>IF(AI14&gt;0,Assumptions!$C$23+(IF(Assumptions!$F$39=2,AI20,AI19)-Assumptions!$C$23)*MIN(1,(AI3-((Assumptions!$C$39-1)*12+7))/Assumptions!$C$30),0)</f>
        <v/>
      </c>
      <c r="AJ27" s="55">
        <f>IF(AJ14&gt;0,Assumptions!$C$23+(IF(Assumptions!$F$39=2,AJ20,AJ19)-Assumptions!$C$23)*MIN(1,(AJ3-((Assumptions!$C$39-1)*12+7))/Assumptions!$C$30),0)</f>
        <v/>
      </c>
      <c r="AK27" s="55">
        <f>IF(AK14&gt;0,Assumptions!$C$23+(IF(Assumptions!$F$39=2,AK20,AK19)-Assumptions!$C$23)*MIN(1,(AK3-((Assumptions!$C$39-1)*12+7))/Assumptions!$C$30),0)</f>
        <v/>
      </c>
      <c r="AL27" s="55">
        <f>IF(AL14&gt;0,Assumptions!$C$23+(IF(Assumptions!$F$39=2,AL20,AL19)-Assumptions!$C$23)*MIN(1,(AL3-((Assumptions!$C$39-1)*12+7))/Assumptions!$C$30),0)</f>
        <v/>
      </c>
      <c r="AM27" s="55">
        <f>IF(AM14&gt;0,Assumptions!$C$23+(IF(Assumptions!$F$39=2,AM20,AM19)-Assumptions!$C$23)*MIN(1,(AM3-((Assumptions!$C$39-1)*12+7))/Assumptions!$C$30),0)</f>
        <v/>
      </c>
      <c r="AN27" s="55">
        <f>IF(AN14&gt;0,Assumptions!$C$23+(IF(Assumptions!$F$39=2,AN20,AN19)-Assumptions!$C$23)*MIN(1,(AN3-((Assumptions!$C$39-1)*12+7))/Assumptions!$C$30),0)</f>
        <v/>
      </c>
      <c r="AO27" s="55">
        <f>IF(AO14&gt;0,Assumptions!$C$23+(IF(Assumptions!$F$39=2,AO20,AO19)-Assumptions!$C$23)*MIN(1,(AO3-((Assumptions!$C$39-1)*12+7))/Assumptions!$C$30),0)</f>
        <v/>
      </c>
      <c r="AP27" s="55">
        <f>IF(AP14&gt;0,Assumptions!$C$23+(IF(Assumptions!$F$39=2,AP20,AP19)-Assumptions!$C$23)*MIN(1,(AP3-((Assumptions!$C$39-1)*12+7))/Assumptions!$C$30),0)</f>
        <v/>
      </c>
      <c r="AQ27" s="55">
        <f>IF(AQ14&gt;0,Assumptions!$C$23+(IF(Assumptions!$F$39=2,AQ20,AQ19)-Assumptions!$C$23)*MIN(1,(AQ3-((Assumptions!$C$39-1)*12+7))/Assumptions!$C$30),0)</f>
        <v/>
      </c>
      <c r="AR27" s="55">
        <f>IF(AR14&gt;0,Assumptions!$C$23+(IF(Assumptions!$F$39=2,AR20,AR19)-Assumptions!$C$23)*MIN(1,(AR3-((Assumptions!$C$39-1)*12+7))/Assumptions!$C$30),0)</f>
        <v/>
      </c>
      <c r="AS27" s="55">
        <f>IF(AS14&gt;0,Assumptions!$C$23+(IF(Assumptions!$F$39=2,AS20,AS19)-Assumptions!$C$23)*MIN(1,(AS3-((Assumptions!$C$39-1)*12+7))/Assumptions!$C$30),0)</f>
        <v/>
      </c>
      <c r="AT27" s="55">
        <f>IF(AT14&gt;0,Assumptions!$C$23+(IF(Assumptions!$F$39=2,AT20,AT19)-Assumptions!$C$23)*MIN(1,(AT3-((Assumptions!$C$39-1)*12+7))/Assumptions!$C$30),0)</f>
        <v/>
      </c>
      <c r="AU27" s="55">
        <f>IF(AU14&gt;0,Assumptions!$C$23+(IF(Assumptions!$F$39=2,AU20,AU19)-Assumptions!$C$23)*MIN(1,(AU3-((Assumptions!$C$39-1)*12+7))/Assumptions!$C$30),0)</f>
        <v/>
      </c>
      <c r="AV27" s="55">
        <f>IF(AV14&gt;0,Assumptions!$C$23+(IF(Assumptions!$F$39=2,AV20,AV19)-Assumptions!$C$23)*MIN(1,(AV3-((Assumptions!$C$39-1)*12+7))/Assumptions!$C$30),0)</f>
        <v/>
      </c>
      <c r="AW27" s="55">
        <f>IF(AW14&gt;0,Assumptions!$C$23+(IF(Assumptions!$F$39=2,AW20,AW19)-Assumptions!$C$23)*MIN(1,(AW3-((Assumptions!$C$39-1)*12+7))/Assumptions!$C$30),0)</f>
        <v/>
      </c>
      <c r="AX27" s="55">
        <f>IF(AX14&gt;0,Assumptions!$C$23+(IF(Assumptions!$F$39=2,AX20,AX19)-Assumptions!$C$23)*MIN(1,(AX3-((Assumptions!$C$39-1)*12+7))/Assumptions!$C$30),0)</f>
        <v/>
      </c>
      <c r="AY27" s="55">
        <f>IF(AY14&gt;0,Assumptions!$C$23+(IF(Assumptions!$F$39=2,AY20,AY19)-Assumptions!$C$23)*MIN(1,(AY3-((Assumptions!$C$39-1)*12+7))/Assumptions!$C$30),0)</f>
        <v/>
      </c>
      <c r="AZ27" s="55">
        <f>IF(AZ14&gt;0,Assumptions!$C$23+(IF(Assumptions!$F$39=2,AZ20,AZ19)-Assumptions!$C$23)*MIN(1,(AZ3-((Assumptions!$C$39-1)*12+7))/Assumptions!$C$30),0)</f>
        <v/>
      </c>
      <c r="BA27" s="55">
        <f>IF(BA14&gt;0,Assumptions!$C$23+(IF(Assumptions!$F$39=2,BA20,BA19)-Assumptions!$C$23)*MIN(1,(BA3-((Assumptions!$C$39-1)*12+7))/Assumptions!$C$30),0)</f>
        <v/>
      </c>
      <c r="BB27" s="55">
        <f>IF(BB14&gt;0,Assumptions!$C$23+(IF(Assumptions!$F$39=2,BB20,BB19)-Assumptions!$C$23)*MIN(1,(BB3-((Assumptions!$C$39-1)*12+7))/Assumptions!$C$30),0)</f>
        <v/>
      </c>
      <c r="BC27" s="55">
        <f>IF(BC14&gt;0,Assumptions!$C$23+(IF(Assumptions!$F$39=2,BC20,BC19)-Assumptions!$C$23)*MIN(1,(BC3-((Assumptions!$C$39-1)*12+7))/Assumptions!$C$30),0)</f>
        <v/>
      </c>
      <c r="BD27" s="55">
        <f>IF(BD14&gt;0,Assumptions!$C$23+(IF(Assumptions!$F$39=2,BD20,BD19)-Assumptions!$C$23)*MIN(1,(BD3-((Assumptions!$C$39-1)*12+7))/Assumptions!$C$30),0)</f>
        <v/>
      </c>
      <c r="BE27" s="55">
        <f>IF(BE14&gt;0,Assumptions!$C$23+(IF(Assumptions!$F$39=2,BE20,BE19)-Assumptions!$C$23)*MIN(1,(BE3-((Assumptions!$C$39-1)*12+7))/Assumptions!$C$30),0)</f>
        <v/>
      </c>
      <c r="BF27" s="55">
        <f>IF(BF14&gt;0,Assumptions!$C$23+(IF(Assumptions!$F$39=2,BF20,BF19)-Assumptions!$C$23)*MIN(1,(BF3-((Assumptions!$C$39-1)*12+7))/Assumptions!$C$30),0)</f>
        <v/>
      </c>
      <c r="BG27" s="55">
        <f>IF(BG14&gt;0,Assumptions!$C$23+(IF(Assumptions!$F$39=2,BG20,BG19)-Assumptions!$C$23)*MIN(1,(BG3-((Assumptions!$C$39-1)*12+7))/Assumptions!$C$30),0)</f>
        <v/>
      </c>
      <c r="BH27" s="55">
        <f>IF(BH14&gt;0,Assumptions!$C$23+(IF(Assumptions!$F$39=2,BH20,BH19)-Assumptions!$C$23)*MIN(1,(BH3-((Assumptions!$C$39-1)*12+7))/Assumptions!$C$30),0)</f>
        <v/>
      </c>
      <c r="BI27" s="55">
        <f>IF(BI14&gt;0,Assumptions!$C$23+(IF(Assumptions!$F$39=2,BI20,BI19)-Assumptions!$C$23)*MIN(1,(BI3-((Assumptions!$C$39-1)*12+7))/Assumptions!$C$30),0)</f>
        <v/>
      </c>
      <c r="BJ27" s="55">
        <f>IF(BJ14&gt;0,Assumptions!$C$23+(IF(Assumptions!$F$39=2,BJ20,BJ19)-Assumptions!$C$23)*MIN(1,(BJ3-((Assumptions!$C$39-1)*12+7))/Assumptions!$C$30),0)</f>
        <v/>
      </c>
    </row>
    <row r="28">
      <c r="A28" s="43" t="n"/>
      <c r="B28" s="43" t="inlineStr">
        <is>
          <t>Add-on 6 EBITDA margin</t>
        </is>
      </c>
      <c r="C28" s="55">
        <f>IF(C15&gt;0,Assumptions!$C$23+(IF(Assumptions!$F$40=2,C20,C19)-Assumptions!$C$23)*MIN(1,(C3-((Assumptions!$C$40-1)*12+7))/Assumptions!$C$30),0)</f>
        <v/>
      </c>
      <c r="D28" s="55">
        <f>IF(D15&gt;0,Assumptions!$C$23+(IF(Assumptions!$F$40=2,D20,D19)-Assumptions!$C$23)*MIN(1,(D3-((Assumptions!$C$40-1)*12+7))/Assumptions!$C$30),0)</f>
        <v/>
      </c>
      <c r="E28" s="55">
        <f>IF(E15&gt;0,Assumptions!$C$23+(IF(Assumptions!$F$40=2,E20,E19)-Assumptions!$C$23)*MIN(1,(E3-((Assumptions!$C$40-1)*12+7))/Assumptions!$C$30),0)</f>
        <v/>
      </c>
      <c r="F28" s="55">
        <f>IF(F15&gt;0,Assumptions!$C$23+(IF(Assumptions!$F$40=2,F20,F19)-Assumptions!$C$23)*MIN(1,(F3-((Assumptions!$C$40-1)*12+7))/Assumptions!$C$30),0)</f>
        <v/>
      </c>
      <c r="G28" s="55">
        <f>IF(G15&gt;0,Assumptions!$C$23+(IF(Assumptions!$F$40=2,G20,G19)-Assumptions!$C$23)*MIN(1,(G3-((Assumptions!$C$40-1)*12+7))/Assumptions!$C$30),0)</f>
        <v/>
      </c>
      <c r="H28" s="55">
        <f>IF(H15&gt;0,Assumptions!$C$23+(IF(Assumptions!$F$40=2,H20,H19)-Assumptions!$C$23)*MIN(1,(H3-((Assumptions!$C$40-1)*12+7))/Assumptions!$C$30),0)</f>
        <v/>
      </c>
      <c r="I28" s="55">
        <f>IF(I15&gt;0,Assumptions!$C$23+(IF(Assumptions!$F$40=2,I20,I19)-Assumptions!$C$23)*MIN(1,(I3-((Assumptions!$C$40-1)*12+7))/Assumptions!$C$30),0)</f>
        <v/>
      </c>
      <c r="J28" s="55">
        <f>IF(J15&gt;0,Assumptions!$C$23+(IF(Assumptions!$F$40=2,J20,J19)-Assumptions!$C$23)*MIN(1,(J3-((Assumptions!$C$40-1)*12+7))/Assumptions!$C$30),0)</f>
        <v/>
      </c>
      <c r="K28" s="55">
        <f>IF(K15&gt;0,Assumptions!$C$23+(IF(Assumptions!$F$40=2,K20,K19)-Assumptions!$C$23)*MIN(1,(K3-((Assumptions!$C$40-1)*12+7))/Assumptions!$C$30),0)</f>
        <v/>
      </c>
      <c r="L28" s="55">
        <f>IF(L15&gt;0,Assumptions!$C$23+(IF(Assumptions!$F$40=2,L20,L19)-Assumptions!$C$23)*MIN(1,(L3-((Assumptions!$C$40-1)*12+7))/Assumptions!$C$30),0)</f>
        <v/>
      </c>
      <c r="M28" s="55">
        <f>IF(M15&gt;0,Assumptions!$C$23+(IF(Assumptions!$F$40=2,M20,M19)-Assumptions!$C$23)*MIN(1,(M3-((Assumptions!$C$40-1)*12+7))/Assumptions!$C$30),0)</f>
        <v/>
      </c>
      <c r="N28" s="55">
        <f>IF(N15&gt;0,Assumptions!$C$23+(IF(Assumptions!$F$40=2,N20,N19)-Assumptions!$C$23)*MIN(1,(N3-((Assumptions!$C$40-1)*12+7))/Assumptions!$C$30),0)</f>
        <v/>
      </c>
      <c r="O28" s="55">
        <f>IF(O15&gt;0,Assumptions!$C$23+(IF(Assumptions!$F$40=2,O20,O19)-Assumptions!$C$23)*MIN(1,(O3-((Assumptions!$C$40-1)*12+7))/Assumptions!$C$30),0)</f>
        <v/>
      </c>
      <c r="P28" s="55">
        <f>IF(P15&gt;0,Assumptions!$C$23+(IF(Assumptions!$F$40=2,P20,P19)-Assumptions!$C$23)*MIN(1,(P3-((Assumptions!$C$40-1)*12+7))/Assumptions!$C$30),0)</f>
        <v/>
      </c>
      <c r="Q28" s="55">
        <f>IF(Q15&gt;0,Assumptions!$C$23+(IF(Assumptions!$F$40=2,Q20,Q19)-Assumptions!$C$23)*MIN(1,(Q3-((Assumptions!$C$40-1)*12+7))/Assumptions!$C$30),0)</f>
        <v/>
      </c>
      <c r="R28" s="55">
        <f>IF(R15&gt;0,Assumptions!$C$23+(IF(Assumptions!$F$40=2,R20,R19)-Assumptions!$C$23)*MIN(1,(R3-((Assumptions!$C$40-1)*12+7))/Assumptions!$C$30),0)</f>
        <v/>
      </c>
      <c r="S28" s="55">
        <f>IF(S15&gt;0,Assumptions!$C$23+(IF(Assumptions!$F$40=2,S20,S19)-Assumptions!$C$23)*MIN(1,(S3-((Assumptions!$C$40-1)*12+7))/Assumptions!$C$30),0)</f>
        <v/>
      </c>
      <c r="T28" s="55">
        <f>IF(T15&gt;0,Assumptions!$C$23+(IF(Assumptions!$F$40=2,T20,T19)-Assumptions!$C$23)*MIN(1,(T3-((Assumptions!$C$40-1)*12+7))/Assumptions!$C$30),0)</f>
        <v/>
      </c>
      <c r="U28" s="55">
        <f>IF(U15&gt;0,Assumptions!$C$23+(IF(Assumptions!$F$40=2,U20,U19)-Assumptions!$C$23)*MIN(1,(U3-((Assumptions!$C$40-1)*12+7))/Assumptions!$C$30),0)</f>
        <v/>
      </c>
      <c r="V28" s="55">
        <f>IF(V15&gt;0,Assumptions!$C$23+(IF(Assumptions!$F$40=2,V20,V19)-Assumptions!$C$23)*MIN(1,(V3-((Assumptions!$C$40-1)*12+7))/Assumptions!$C$30),0)</f>
        <v/>
      </c>
      <c r="W28" s="55">
        <f>IF(W15&gt;0,Assumptions!$C$23+(IF(Assumptions!$F$40=2,W20,W19)-Assumptions!$C$23)*MIN(1,(W3-((Assumptions!$C$40-1)*12+7))/Assumptions!$C$30),0)</f>
        <v/>
      </c>
      <c r="X28" s="55">
        <f>IF(X15&gt;0,Assumptions!$C$23+(IF(Assumptions!$F$40=2,X20,X19)-Assumptions!$C$23)*MIN(1,(X3-((Assumptions!$C$40-1)*12+7))/Assumptions!$C$30),0)</f>
        <v/>
      </c>
      <c r="Y28" s="55">
        <f>IF(Y15&gt;0,Assumptions!$C$23+(IF(Assumptions!$F$40=2,Y20,Y19)-Assumptions!$C$23)*MIN(1,(Y3-((Assumptions!$C$40-1)*12+7))/Assumptions!$C$30),0)</f>
        <v/>
      </c>
      <c r="Z28" s="55">
        <f>IF(Z15&gt;0,Assumptions!$C$23+(IF(Assumptions!$F$40=2,Z20,Z19)-Assumptions!$C$23)*MIN(1,(Z3-((Assumptions!$C$40-1)*12+7))/Assumptions!$C$30),0)</f>
        <v/>
      </c>
      <c r="AA28" s="55">
        <f>IF(AA15&gt;0,Assumptions!$C$23+(IF(Assumptions!$F$40=2,AA20,AA19)-Assumptions!$C$23)*MIN(1,(AA3-((Assumptions!$C$40-1)*12+7))/Assumptions!$C$30),0)</f>
        <v/>
      </c>
      <c r="AB28" s="55">
        <f>IF(AB15&gt;0,Assumptions!$C$23+(IF(Assumptions!$F$40=2,AB20,AB19)-Assumptions!$C$23)*MIN(1,(AB3-((Assumptions!$C$40-1)*12+7))/Assumptions!$C$30),0)</f>
        <v/>
      </c>
      <c r="AC28" s="55">
        <f>IF(AC15&gt;0,Assumptions!$C$23+(IF(Assumptions!$F$40=2,AC20,AC19)-Assumptions!$C$23)*MIN(1,(AC3-((Assumptions!$C$40-1)*12+7))/Assumptions!$C$30),0)</f>
        <v/>
      </c>
      <c r="AD28" s="55">
        <f>IF(AD15&gt;0,Assumptions!$C$23+(IF(Assumptions!$F$40=2,AD20,AD19)-Assumptions!$C$23)*MIN(1,(AD3-((Assumptions!$C$40-1)*12+7))/Assumptions!$C$30),0)</f>
        <v/>
      </c>
      <c r="AE28" s="55">
        <f>IF(AE15&gt;0,Assumptions!$C$23+(IF(Assumptions!$F$40=2,AE20,AE19)-Assumptions!$C$23)*MIN(1,(AE3-((Assumptions!$C$40-1)*12+7))/Assumptions!$C$30),0)</f>
        <v/>
      </c>
      <c r="AF28" s="55">
        <f>IF(AF15&gt;0,Assumptions!$C$23+(IF(Assumptions!$F$40=2,AF20,AF19)-Assumptions!$C$23)*MIN(1,(AF3-((Assumptions!$C$40-1)*12+7))/Assumptions!$C$30),0)</f>
        <v/>
      </c>
      <c r="AG28" s="55">
        <f>IF(AG15&gt;0,Assumptions!$C$23+(IF(Assumptions!$F$40=2,AG20,AG19)-Assumptions!$C$23)*MIN(1,(AG3-((Assumptions!$C$40-1)*12+7))/Assumptions!$C$30),0)</f>
        <v/>
      </c>
      <c r="AH28" s="55">
        <f>IF(AH15&gt;0,Assumptions!$C$23+(IF(Assumptions!$F$40=2,AH20,AH19)-Assumptions!$C$23)*MIN(1,(AH3-((Assumptions!$C$40-1)*12+7))/Assumptions!$C$30),0)</f>
        <v/>
      </c>
      <c r="AI28" s="55">
        <f>IF(AI15&gt;0,Assumptions!$C$23+(IF(Assumptions!$F$40=2,AI20,AI19)-Assumptions!$C$23)*MIN(1,(AI3-((Assumptions!$C$40-1)*12+7))/Assumptions!$C$30),0)</f>
        <v/>
      </c>
      <c r="AJ28" s="55">
        <f>IF(AJ15&gt;0,Assumptions!$C$23+(IF(Assumptions!$F$40=2,AJ20,AJ19)-Assumptions!$C$23)*MIN(1,(AJ3-((Assumptions!$C$40-1)*12+7))/Assumptions!$C$30),0)</f>
        <v/>
      </c>
      <c r="AK28" s="55">
        <f>IF(AK15&gt;0,Assumptions!$C$23+(IF(Assumptions!$F$40=2,AK20,AK19)-Assumptions!$C$23)*MIN(1,(AK3-((Assumptions!$C$40-1)*12+7))/Assumptions!$C$30),0)</f>
        <v/>
      </c>
      <c r="AL28" s="55">
        <f>IF(AL15&gt;0,Assumptions!$C$23+(IF(Assumptions!$F$40=2,AL20,AL19)-Assumptions!$C$23)*MIN(1,(AL3-((Assumptions!$C$40-1)*12+7))/Assumptions!$C$30),0)</f>
        <v/>
      </c>
      <c r="AM28" s="55">
        <f>IF(AM15&gt;0,Assumptions!$C$23+(IF(Assumptions!$F$40=2,AM20,AM19)-Assumptions!$C$23)*MIN(1,(AM3-((Assumptions!$C$40-1)*12+7))/Assumptions!$C$30),0)</f>
        <v/>
      </c>
      <c r="AN28" s="55">
        <f>IF(AN15&gt;0,Assumptions!$C$23+(IF(Assumptions!$F$40=2,AN20,AN19)-Assumptions!$C$23)*MIN(1,(AN3-((Assumptions!$C$40-1)*12+7))/Assumptions!$C$30),0)</f>
        <v/>
      </c>
      <c r="AO28" s="55">
        <f>IF(AO15&gt;0,Assumptions!$C$23+(IF(Assumptions!$F$40=2,AO20,AO19)-Assumptions!$C$23)*MIN(1,(AO3-((Assumptions!$C$40-1)*12+7))/Assumptions!$C$30),0)</f>
        <v/>
      </c>
      <c r="AP28" s="55">
        <f>IF(AP15&gt;0,Assumptions!$C$23+(IF(Assumptions!$F$40=2,AP20,AP19)-Assumptions!$C$23)*MIN(1,(AP3-((Assumptions!$C$40-1)*12+7))/Assumptions!$C$30),0)</f>
        <v/>
      </c>
      <c r="AQ28" s="55">
        <f>IF(AQ15&gt;0,Assumptions!$C$23+(IF(Assumptions!$F$40=2,AQ20,AQ19)-Assumptions!$C$23)*MIN(1,(AQ3-((Assumptions!$C$40-1)*12+7))/Assumptions!$C$30),0)</f>
        <v/>
      </c>
      <c r="AR28" s="55">
        <f>IF(AR15&gt;0,Assumptions!$C$23+(IF(Assumptions!$F$40=2,AR20,AR19)-Assumptions!$C$23)*MIN(1,(AR3-((Assumptions!$C$40-1)*12+7))/Assumptions!$C$30),0)</f>
        <v/>
      </c>
      <c r="AS28" s="55">
        <f>IF(AS15&gt;0,Assumptions!$C$23+(IF(Assumptions!$F$40=2,AS20,AS19)-Assumptions!$C$23)*MIN(1,(AS3-((Assumptions!$C$40-1)*12+7))/Assumptions!$C$30),0)</f>
        <v/>
      </c>
      <c r="AT28" s="55">
        <f>IF(AT15&gt;0,Assumptions!$C$23+(IF(Assumptions!$F$40=2,AT20,AT19)-Assumptions!$C$23)*MIN(1,(AT3-((Assumptions!$C$40-1)*12+7))/Assumptions!$C$30),0)</f>
        <v/>
      </c>
      <c r="AU28" s="55">
        <f>IF(AU15&gt;0,Assumptions!$C$23+(IF(Assumptions!$F$40=2,AU20,AU19)-Assumptions!$C$23)*MIN(1,(AU3-((Assumptions!$C$40-1)*12+7))/Assumptions!$C$30),0)</f>
        <v/>
      </c>
      <c r="AV28" s="55">
        <f>IF(AV15&gt;0,Assumptions!$C$23+(IF(Assumptions!$F$40=2,AV20,AV19)-Assumptions!$C$23)*MIN(1,(AV3-((Assumptions!$C$40-1)*12+7))/Assumptions!$C$30),0)</f>
        <v/>
      </c>
      <c r="AW28" s="55">
        <f>IF(AW15&gt;0,Assumptions!$C$23+(IF(Assumptions!$F$40=2,AW20,AW19)-Assumptions!$C$23)*MIN(1,(AW3-((Assumptions!$C$40-1)*12+7))/Assumptions!$C$30),0)</f>
        <v/>
      </c>
      <c r="AX28" s="55">
        <f>IF(AX15&gt;0,Assumptions!$C$23+(IF(Assumptions!$F$40=2,AX20,AX19)-Assumptions!$C$23)*MIN(1,(AX3-((Assumptions!$C$40-1)*12+7))/Assumptions!$C$30),0)</f>
        <v/>
      </c>
      <c r="AY28" s="55">
        <f>IF(AY15&gt;0,Assumptions!$C$23+(IF(Assumptions!$F$40=2,AY20,AY19)-Assumptions!$C$23)*MIN(1,(AY3-((Assumptions!$C$40-1)*12+7))/Assumptions!$C$30),0)</f>
        <v/>
      </c>
      <c r="AZ28" s="55">
        <f>IF(AZ15&gt;0,Assumptions!$C$23+(IF(Assumptions!$F$40=2,AZ20,AZ19)-Assumptions!$C$23)*MIN(1,(AZ3-((Assumptions!$C$40-1)*12+7))/Assumptions!$C$30),0)</f>
        <v/>
      </c>
      <c r="BA28" s="55">
        <f>IF(BA15&gt;0,Assumptions!$C$23+(IF(Assumptions!$F$40=2,BA20,BA19)-Assumptions!$C$23)*MIN(1,(BA3-((Assumptions!$C$40-1)*12+7))/Assumptions!$C$30),0)</f>
        <v/>
      </c>
      <c r="BB28" s="55">
        <f>IF(BB15&gt;0,Assumptions!$C$23+(IF(Assumptions!$F$40=2,BB20,BB19)-Assumptions!$C$23)*MIN(1,(BB3-((Assumptions!$C$40-1)*12+7))/Assumptions!$C$30),0)</f>
        <v/>
      </c>
      <c r="BC28" s="55">
        <f>IF(BC15&gt;0,Assumptions!$C$23+(IF(Assumptions!$F$40=2,BC20,BC19)-Assumptions!$C$23)*MIN(1,(BC3-((Assumptions!$C$40-1)*12+7))/Assumptions!$C$30),0)</f>
        <v/>
      </c>
      <c r="BD28" s="55">
        <f>IF(BD15&gt;0,Assumptions!$C$23+(IF(Assumptions!$F$40=2,BD20,BD19)-Assumptions!$C$23)*MIN(1,(BD3-((Assumptions!$C$40-1)*12+7))/Assumptions!$C$30),0)</f>
        <v/>
      </c>
      <c r="BE28" s="55">
        <f>IF(BE15&gt;0,Assumptions!$C$23+(IF(Assumptions!$F$40=2,BE20,BE19)-Assumptions!$C$23)*MIN(1,(BE3-((Assumptions!$C$40-1)*12+7))/Assumptions!$C$30),0)</f>
        <v/>
      </c>
      <c r="BF28" s="55">
        <f>IF(BF15&gt;0,Assumptions!$C$23+(IF(Assumptions!$F$40=2,BF20,BF19)-Assumptions!$C$23)*MIN(1,(BF3-((Assumptions!$C$40-1)*12+7))/Assumptions!$C$30),0)</f>
        <v/>
      </c>
      <c r="BG28" s="55">
        <f>IF(BG15&gt;0,Assumptions!$C$23+(IF(Assumptions!$F$40=2,BG20,BG19)-Assumptions!$C$23)*MIN(1,(BG3-((Assumptions!$C$40-1)*12+7))/Assumptions!$C$30),0)</f>
        <v/>
      </c>
      <c r="BH28" s="55">
        <f>IF(BH15&gt;0,Assumptions!$C$23+(IF(Assumptions!$F$40=2,BH20,BH19)-Assumptions!$C$23)*MIN(1,(BH3-((Assumptions!$C$40-1)*12+7))/Assumptions!$C$30),0)</f>
        <v/>
      </c>
      <c r="BI28" s="55">
        <f>IF(BI15&gt;0,Assumptions!$C$23+(IF(Assumptions!$F$40=2,BI20,BI19)-Assumptions!$C$23)*MIN(1,(BI3-((Assumptions!$C$40-1)*12+7))/Assumptions!$C$30),0)</f>
        <v/>
      </c>
      <c r="BJ28" s="55">
        <f>IF(BJ15&gt;0,Assumptions!$C$23+(IF(Assumptions!$F$40=2,BJ20,BJ19)-Assumptions!$C$23)*MIN(1,(BJ3-((Assumptions!$C$40-1)*12+7))/Assumptions!$C$30),0)</f>
        <v/>
      </c>
    </row>
    <row r="29">
      <c r="A29" s="43" t="n"/>
      <c r="B29" s="43" t="inlineStr">
        <is>
          <t>Add-on 7 EBITDA margin</t>
        </is>
      </c>
      <c r="C29" s="55">
        <f>IF(C16&gt;0,Assumptions!$C$23+(IF(Assumptions!$F$41=2,C20,C19)-Assumptions!$C$23)*MIN(1,(C3-((Assumptions!$C$41-1)*12+7))/Assumptions!$C$30),0)</f>
        <v/>
      </c>
      <c r="D29" s="55">
        <f>IF(D16&gt;0,Assumptions!$C$23+(IF(Assumptions!$F$41=2,D20,D19)-Assumptions!$C$23)*MIN(1,(D3-((Assumptions!$C$41-1)*12+7))/Assumptions!$C$30),0)</f>
        <v/>
      </c>
      <c r="E29" s="55">
        <f>IF(E16&gt;0,Assumptions!$C$23+(IF(Assumptions!$F$41=2,E20,E19)-Assumptions!$C$23)*MIN(1,(E3-((Assumptions!$C$41-1)*12+7))/Assumptions!$C$30),0)</f>
        <v/>
      </c>
      <c r="F29" s="55">
        <f>IF(F16&gt;0,Assumptions!$C$23+(IF(Assumptions!$F$41=2,F20,F19)-Assumptions!$C$23)*MIN(1,(F3-((Assumptions!$C$41-1)*12+7))/Assumptions!$C$30),0)</f>
        <v/>
      </c>
      <c r="G29" s="55">
        <f>IF(G16&gt;0,Assumptions!$C$23+(IF(Assumptions!$F$41=2,G20,G19)-Assumptions!$C$23)*MIN(1,(G3-((Assumptions!$C$41-1)*12+7))/Assumptions!$C$30),0)</f>
        <v/>
      </c>
      <c r="H29" s="55">
        <f>IF(H16&gt;0,Assumptions!$C$23+(IF(Assumptions!$F$41=2,H20,H19)-Assumptions!$C$23)*MIN(1,(H3-((Assumptions!$C$41-1)*12+7))/Assumptions!$C$30),0)</f>
        <v/>
      </c>
      <c r="I29" s="55">
        <f>IF(I16&gt;0,Assumptions!$C$23+(IF(Assumptions!$F$41=2,I20,I19)-Assumptions!$C$23)*MIN(1,(I3-((Assumptions!$C$41-1)*12+7))/Assumptions!$C$30),0)</f>
        <v/>
      </c>
      <c r="J29" s="55">
        <f>IF(J16&gt;0,Assumptions!$C$23+(IF(Assumptions!$F$41=2,J20,J19)-Assumptions!$C$23)*MIN(1,(J3-((Assumptions!$C$41-1)*12+7))/Assumptions!$C$30),0)</f>
        <v/>
      </c>
      <c r="K29" s="55">
        <f>IF(K16&gt;0,Assumptions!$C$23+(IF(Assumptions!$F$41=2,K20,K19)-Assumptions!$C$23)*MIN(1,(K3-((Assumptions!$C$41-1)*12+7))/Assumptions!$C$30),0)</f>
        <v/>
      </c>
      <c r="L29" s="55">
        <f>IF(L16&gt;0,Assumptions!$C$23+(IF(Assumptions!$F$41=2,L20,L19)-Assumptions!$C$23)*MIN(1,(L3-((Assumptions!$C$41-1)*12+7))/Assumptions!$C$30),0)</f>
        <v/>
      </c>
      <c r="M29" s="55">
        <f>IF(M16&gt;0,Assumptions!$C$23+(IF(Assumptions!$F$41=2,M20,M19)-Assumptions!$C$23)*MIN(1,(M3-((Assumptions!$C$41-1)*12+7))/Assumptions!$C$30),0)</f>
        <v/>
      </c>
      <c r="N29" s="55">
        <f>IF(N16&gt;0,Assumptions!$C$23+(IF(Assumptions!$F$41=2,N20,N19)-Assumptions!$C$23)*MIN(1,(N3-((Assumptions!$C$41-1)*12+7))/Assumptions!$C$30),0)</f>
        <v/>
      </c>
      <c r="O29" s="55">
        <f>IF(O16&gt;0,Assumptions!$C$23+(IF(Assumptions!$F$41=2,O20,O19)-Assumptions!$C$23)*MIN(1,(O3-((Assumptions!$C$41-1)*12+7))/Assumptions!$C$30),0)</f>
        <v/>
      </c>
      <c r="P29" s="55">
        <f>IF(P16&gt;0,Assumptions!$C$23+(IF(Assumptions!$F$41=2,P20,P19)-Assumptions!$C$23)*MIN(1,(P3-((Assumptions!$C$41-1)*12+7))/Assumptions!$C$30),0)</f>
        <v/>
      </c>
      <c r="Q29" s="55">
        <f>IF(Q16&gt;0,Assumptions!$C$23+(IF(Assumptions!$F$41=2,Q20,Q19)-Assumptions!$C$23)*MIN(1,(Q3-((Assumptions!$C$41-1)*12+7))/Assumptions!$C$30),0)</f>
        <v/>
      </c>
      <c r="R29" s="55">
        <f>IF(R16&gt;0,Assumptions!$C$23+(IF(Assumptions!$F$41=2,R20,R19)-Assumptions!$C$23)*MIN(1,(R3-((Assumptions!$C$41-1)*12+7))/Assumptions!$C$30),0)</f>
        <v/>
      </c>
      <c r="S29" s="55">
        <f>IF(S16&gt;0,Assumptions!$C$23+(IF(Assumptions!$F$41=2,S20,S19)-Assumptions!$C$23)*MIN(1,(S3-((Assumptions!$C$41-1)*12+7))/Assumptions!$C$30),0)</f>
        <v/>
      </c>
      <c r="T29" s="55">
        <f>IF(T16&gt;0,Assumptions!$C$23+(IF(Assumptions!$F$41=2,T20,T19)-Assumptions!$C$23)*MIN(1,(T3-((Assumptions!$C$41-1)*12+7))/Assumptions!$C$30),0)</f>
        <v/>
      </c>
      <c r="U29" s="55">
        <f>IF(U16&gt;0,Assumptions!$C$23+(IF(Assumptions!$F$41=2,U20,U19)-Assumptions!$C$23)*MIN(1,(U3-((Assumptions!$C$41-1)*12+7))/Assumptions!$C$30),0)</f>
        <v/>
      </c>
      <c r="V29" s="55">
        <f>IF(V16&gt;0,Assumptions!$C$23+(IF(Assumptions!$F$41=2,V20,V19)-Assumptions!$C$23)*MIN(1,(V3-((Assumptions!$C$41-1)*12+7))/Assumptions!$C$30),0)</f>
        <v/>
      </c>
      <c r="W29" s="55">
        <f>IF(W16&gt;0,Assumptions!$C$23+(IF(Assumptions!$F$41=2,W20,W19)-Assumptions!$C$23)*MIN(1,(W3-((Assumptions!$C$41-1)*12+7))/Assumptions!$C$30),0)</f>
        <v/>
      </c>
      <c r="X29" s="55">
        <f>IF(X16&gt;0,Assumptions!$C$23+(IF(Assumptions!$F$41=2,X20,X19)-Assumptions!$C$23)*MIN(1,(X3-((Assumptions!$C$41-1)*12+7))/Assumptions!$C$30),0)</f>
        <v/>
      </c>
      <c r="Y29" s="55">
        <f>IF(Y16&gt;0,Assumptions!$C$23+(IF(Assumptions!$F$41=2,Y20,Y19)-Assumptions!$C$23)*MIN(1,(Y3-((Assumptions!$C$41-1)*12+7))/Assumptions!$C$30),0)</f>
        <v/>
      </c>
      <c r="Z29" s="55">
        <f>IF(Z16&gt;0,Assumptions!$C$23+(IF(Assumptions!$F$41=2,Z20,Z19)-Assumptions!$C$23)*MIN(1,(Z3-((Assumptions!$C$41-1)*12+7))/Assumptions!$C$30),0)</f>
        <v/>
      </c>
      <c r="AA29" s="55">
        <f>IF(AA16&gt;0,Assumptions!$C$23+(IF(Assumptions!$F$41=2,AA20,AA19)-Assumptions!$C$23)*MIN(1,(AA3-((Assumptions!$C$41-1)*12+7))/Assumptions!$C$30),0)</f>
        <v/>
      </c>
      <c r="AB29" s="55">
        <f>IF(AB16&gt;0,Assumptions!$C$23+(IF(Assumptions!$F$41=2,AB20,AB19)-Assumptions!$C$23)*MIN(1,(AB3-((Assumptions!$C$41-1)*12+7))/Assumptions!$C$30),0)</f>
        <v/>
      </c>
      <c r="AC29" s="55">
        <f>IF(AC16&gt;0,Assumptions!$C$23+(IF(Assumptions!$F$41=2,AC20,AC19)-Assumptions!$C$23)*MIN(1,(AC3-((Assumptions!$C$41-1)*12+7))/Assumptions!$C$30),0)</f>
        <v/>
      </c>
      <c r="AD29" s="55">
        <f>IF(AD16&gt;0,Assumptions!$C$23+(IF(Assumptions!$F$41=2,AD20,AD19)-Assumptions!$C$23)*MIN(1,(AD3-((Assumptions!$C$41-1)*12+7))/Assumptions!$C$30),0)</f>
        <v/>
      </c>
      <c r="AE29" s="55">
        <f>IF(AE16&gt;0,Assumptions!$C$23+(IF(Assumptions!$F$41=2,AE20,AE19)-Assumptions!$C$23)*MIN(1,(AE3-((Assumptions!$C$41-1)*12+7))/Assumptions!$C$30),0)</f>
        <v/>
      </c>
      <c r="AF29" s="55">
        <f>IF(AF16&gt;0,Assumptions!$C$23+(IF(Assumptions!$F$41=2,AF20,AF19)-Assumptions!$C$23)*MIN(1,(AF3-((Assumptions!$C$41-1)*12+7))/Assumptions!$C$30),0)</f>
        <v/>
      </c>
      <c r="AG29" s="55">
        <f>IF(AG16&gt;0,Assumptions!$C$23+(IF(Assumptions!$F$41=2,AG20,AG19)-Assumptions!$C$23)*MIN(1,(AG3-((Assumptions!$C$41-1)*12+7))/Assumptions!$C$30),0)</f>
        <v/>
      </c>
      <c r="AH29" s="55">
        <f>IF(AH16&gt;0,Assumptions!$C$23+(IF(Assumptions!$F$41=2,AH20,AH19)-Assumptions!$C$23)*MIN(1,(AH3-((Assumptions!$C$41-1)*12+7))/Assumptions!$C$30),0)</f>
        <v/>
      </c>
      <c r="AI29" s="55">
        <f>IF(AI16&gt;0,Assumptions!$C$23+(IF(Assumptions!$F$41=2,AI20,AI19)-Assumptions!$C$23)*MIN(1,(AI3-((Assumptions!$C$41-1)*12+7))/Assumptions!$C$30),0)</f>
        <v/>
      </c>
      <c r="AJ29" s="55">
        <f>IF(AJ16&gt;0,Assumptions!$C$23+(IF(Assumptions!$F$41=2,AJ20,AJ19)-Assumptions!$C$23)*MIN(1,(AJ3-((Assumptions!$C$41-1)*12+7))/Assumptions!$C$30),0)</f>
        <v/>
      </c>
      <c r="AK29" s="55">
        <f>IF(AK16&gt;0,Assumptions!$C$23+(IF(Assumptions!$F$41=2,AK20,AK19)-Assumptions!$C$23)*MIN(1,(AK3-((Assumptions!$C$41-1)*12+7))/Assumptions!$C$30),0)</f>
        <v/>
      </c>
      <c r="AL29" s="55">
        <f>IF(AL16&gt;0,Assumptions!$C$23+(IF(Assumptions!$F$41=2,AL20,AL19)-Assumptions!$C$23)*MIN(1,(AL3-((Assumptions!$C$41-1)*12+7))/Assumptions!$C$30),0)</f>
        <v/>
      </c>
      <c r="AM29" s="55">
        <f>IF(AM16&gt;0,Assumptions!$C$23+(IF(Assumptions!$F$41=2,AM20,AM19)-Assumptions!$C$23)*MIN(1,(AM3-((Assumptions!$C$41-1)*12+7))/Assumptions!$C$30),0)</f>
        <v/>
      </c>
      <c r="AN29" s="55">
        <f>IF(AN16&gt;0,Assumptions!$C$23+(IF(Assumptions!$F$41=2,AN20,AN19)-Assumptions!$C$23)*MIN(1,(AN3-((Assumptions!$C$41-1)*12+7))/Assumptions!$C$30),0)</f>
        <v/>
      </c>
      <c r="AO29" s="55">
        <f>IF(AO16&gt;0,Assumptions!$C$23+(IF(Assumptions!$F$41=2,AO20,AO19)-Assumptions!$C$23)*MIN(1,(AO3-((Assumptions!$C$41-1)*12+7))/Assumptions!$C$30),0)</f>
        <v/>
      </c>
      <c r="AP29" s="55">
        <f>IF(AP16&gt;0,Assumptions!$C$23+(IF(Assumptions!$F$41=2,AP20,AP19)-Assumptions!$C$23)*MIN(1,(AP3-((Assumptions!$C$41-1)*12+7))/Assumptions!$C$30),0)</f>
        <v/>
      </c>
      <c r="AQ29" s="55">
        <f>IF(AQ16&gt;0,Assumptions!$C$23+(IF(Assumptions!$F$41=2,AQ20,AQ19)-Assumptions!$C$23)*MIN(1,(AQ3-((Assumptions!$C$41-1)*12+7))/Assumptions!$C$30),0)</f>
        <v/>
      </c>
      <c r="AR29" s="55">
        <f>IF(AR16&gt;0,Assumptions!$C$23+(IF(Assumptions!$F$41=2,AR20,AR19)-Assumptions!$C$23)*MIN(1,(AR3-((Assumptions!$C$41-1)*12+7))/Assumptions!$C$30),0)</f>
        <v/>
      </c>
      <c r="AS29" s="55">
        <f>IF(AS16&gt;0,Assumptions!$C$23+(IF(Assumptions!$F$41=2,AS20,AS19)-Assumptions!$C$23)*MIN(1,(AS3-((Assumptions!$C$41-1)*12+7))/Assumptions!$C$30),0)</f>
        <v/>
      </c>
      <c r="AT29" s="55">
        <f>IF(AT16&gt;0,Assumptions!$C$23+(IF(Assumptions!$F$41=2,AT20,AT19)-Assumptions!$C$23)*MIN(1,(AT3-((Assumptions!$C$41-1)*12+7))/Assumptions!$C$30),0)</f>
        <v/>
      </c>
      <c r="AU29" s="55">
        <f>IF(AU16&gt;0,Assumptions!$C$23+(IF(Assumptions!$F$41=2,AU20,AU19)-Assumptions!$C$23)*MIN(1,(AU3-((Assumptions!$C$41-1)*12+7))/Assumptions!$C$30),0)</f>
        <v/>
      </c>
      <c r="AV29" s="55">
        <f>IF(AV16&gt;0,Assumptions!$C$23+(IF(Assumptions!$F$41=2,AV20,AV19)-Assumptions!$C$23)*MIN(1,(AV3-((Assumptions!$C$41-1)*12+7))/Assumptions!$C$30),0)</f>
        <v/>
      </c>
      <c r="AW29" s="55">
        <f>IF(AW16&gt;0,Assumptions!$C$23+(IF(Assumptions!$F$41=2,AW20,AW19)-Assumptions!$C$23)*MIN(1,(AW3-((Assumptions!$C$41-1)*12+7))/Assumptions!$C$30),0)</f>
        <v/>
      </c>
      <c r="AX29" s="55">
        <f>IF(AX16&gt;0,Assumptions!$C$23+(IF(Assumptions!$F$41=2,AX20,AX19)-Assumptions!$C$23)*MIN(1,(AX3-((Assumptions!$C$41-1)*12+7))/Assumptions!$C$30),0)</f>
        <v/>
      </c>
      <c r="AY29" s="55">
        <f>IF(AY16&gt;0,Assumptions!$C$23+(IF(Assumptions!$F$41=2,AY20,AY19)-Assumptions!$C$23)*MIN(1,(AY3-((Assumptions!$C$41-1)*12+7))/Assumptions!$C$30),0)</f>
        <v/>
      </c>
      <c r="AZ29" s="55">
        <f>IF(AZ16&gt;0,Assumptions!$C$23+(IF(Assumptions!$F$41=2,AZ20,AZ19)-Assumptions!$C$23)*MIN(1,(AZ3-((Assumptions!$C$41-1)*12+7))/Assumptions!$C$30),0)</f>
        <v/>
      </c>
      <c r="BA29" s="55">
        <f>IF(BA16&gt;0,Assumptions!$C$23+(IF(Assumptions!$F$41=2,BA20,BA19)-Assumptions!$C$23)*MIN(1,(BA3-((Assumptions!$C$41-1)*12+7))/Assumptions!$C$30),0)</f>
        <v/>
      </c>
      <c r="BB29" s="55">
        <f>IF(BB16&gt;0,Assumptions!$C$23+(IF(Assumptions!$F$41=2,BB20,BB19)-Assumptions!$C$23)*MIN(1,(BB3-((Assumptions!$C$41-1)*12+7))/Assumptions!$C$30),0)</f>
        <v/>
      </c>
      <c r="BC29" s="55">
        <f>IF(BC16&gt;0,Assumptions!$C$23+(IF(Assumptions!$F$41=2,BC20,BC19)-Assumptions!$C$23)*MIN(1,(BC3-((Assumptions!$C$41-1)*12+7))/Assumptions!$C$30),0)</f>
        <v/>
      </c>
      <c r="BD29" s="55">
        <f>IF(BD16&gt;0,Assumptions!$C$23+(IF(Assumptions!$F$41=2,BD20,BD19)-Assumptions!$C$23)*MIN(1,(BD3-((Assumptions!$C$41-1)*12+7))/Assumptions!$C$30),0)</f>
        <v/>
      </c>
      <c r="BE29" s="55">
        <f>IF(BE16&gt;0,Assumptions!$C$23+(IF(Assumptions!$F$41=2,BE20,BE19)-Assumptions!$C$23)*MIN(1,(BE3-((Assumptions!$C$41-1)*12+7))/Assumptions!$C$30),0)</f>
        <v/>
      </c>
      <c r="BF29" s="55">
        <f>IF(BF16&gt;0,Assumptions!$C$23+(IF(Assumptions!$F$41=2,BF20,BF19)-Assumptions!$C$23)*MIN(1,(BF3-((Assumptions!$C$41-1)*12+7))/Assumptions!$C$30),0)</f>
        <v/>
      </c>
      <c r="BG29" s="55">
        <f>IF(BG16&gt;0,Assumptions!$C$23+(IF(Assumptions!$F$41=2,BG20,BG19)-Assumptions!$C$23)*MIN(1,(BG3-((Assumptions!$C$41-1)*12+7))/Assumptions!$C$30),0)</f>
        <v/>
      </c>
      <c r="BH29" s="55">
        <f>IF(BH16&gt;0,Assumptions!$C$23+(IF(Assumptions!$F$41=2,BH20,BH19)-Assumptions!$C$23)*MIN(1,(BH3-((Assumptions!$C$41-1)*12+7))/Assumptions!$C$30),0)</f>
        <v/>
      </c>
      <c r="BI29" s="55">
        <f>IF(BI16&gt;0,Assumptions!$C$23+(IF(Assumptions!$F$41=2,BI20,BI19)-Assumptions!$C$23)*MIN(1,(BI3-((Assumptions!$C$41-1)*12+7))/Assumptions!$C$30),0)</f>
        <v/>
      </c>
      <c r="BJ29" s="55">
        <f>IF(BJ16&gt;0,Assumptions!$C$23+(IF(Assumptions!$F$41=2,BJ20,BJ19)-Assumptions!$C$23)*MIN(1,(BJ3-((Assumptions!$C$41-1)*12+7))/Assumptions!$C$30),0)</f>
        <v/>
      </c>
    </row>
    <row r="30">
      <c r="A30" s="43" t="n"/>
      <c r="B30" s="43" t="inlineStr">
        <is>
          <t>Add-on 8 EBITDA margin</t>
        </is>
      </c>
      <c r="C30" s="55">
        <f>IF(C17&gt;0,Assumptions!$C$23+(IF(Assumptions!$F$42=2,C20,C19)-Assumptions!$C$23)*MIN(1,(C3-((Assumptions!$C$42-1)*12+7))/Assumptions!$C$30),0)</f>
        <v/>
      </c>
      <c r="D30" s="55">
        <f>IF(D17&gt;0,Assumptions!$C$23+(IF(Assumptions!$F$42=2,D20,D19)-Assumptions!$C$23)*MIN(1,(D3-((Assumptions!$C$42-1)*12+7))/Assumptions!$C$30),0)</f>
        <v/>
      </c>
      <c r="E30" s="55">
        <f>IF(E17&gt;0,Assumptions!$C$23+(IF(Assumptions!$F$42=2,E20,E19)-Assumptions!$C$23)*MIN(1,(E3-((Assumptions!$C$42-1)*12+7))/Assumptions!$C$30),0)</f>
        <v/>
      </c>
      <c r="F30" s="55">
        <f>IF(F17&gt;0,Assumptions!$C$23+(IF(Assumptions!$F$42=2,F20,F19)-Assumptions!$C$23)*MIN(1,(F3-((Assumptions!$C$42-1)*12+7))/Assumptions!$C$30),0)</f>
        <v/>
      </c>
      <c r="G30" s="55">
        <f>IF(G17&gt;0,Assumptions!$C$23+(IF(Assumptions!$F$42=2,G20,G19)-Assumptions!$C$23)*MIN(1,(G3-((Assumptions!$C$42-1)*12+7))/Assumptions!$C$30),0)</f>
        <v/>
      </c>
      <c r="H30" s="55">
        <f>IF(H17&gt;0,Assumptions!$C$23+(IF(Assumptions!$F$42=2,H20,H19)-Assumptions!$C$23)*MIN(1,(H3-((Assumptions!$C$42-1)*12+7))/Assumptions!$C$30),0)</f>
        <v/>
      </c>
      <c r="I30" s="55">
        <f>IF(I17&gt;0,Assumptions!$C$23+(IF(Assumptions!$F$42=2,I20,I19)-Assumptions!$C$23)*MIN(1,(I3-((Assumptions!$C$42-1)*12+7))/Assumptions!$C$30),0)</f>
        <v/>
      </c>
      <c r="J30" s="55">
        <f>IF(J17&gt;0,Assumptions!$C$23+(IF(Assumptions!$F$42=2,J20,J19)-Assumptions!$C$23)*MIN(1,(J3-((Assumptions!$C$42-1)*12+7))/Assumptions!$C$30),0)</f>
        <v/>
      </c>
      <c r="K30" s="55">
        <f>IF(K17&gt;0,Assumptions!$C$23+(IF(Assumptions!$F$42=2,K20,K19)-Assumptions!$C$23)*MIN(1,(K3-((Assumptions!$C$42-1)*12+7))/Assumptions!$C$30),0)</f>
        <v/>
      </c>
      <c r="L30" s="55">
        <f>IF(L17&gt;0,Assumptions!$C$23+(IF(Assumptions!$F$42=2,L20,L19)-Assumptions!$C$23)*MIN(1,(L3-((Assumptions!$C$42-1)*12+7))/Assumptions!$C$30),0)</f>
        <v/>
      </c>
      <c r="M30" s="55">
        <f>IF(M17&gt;0,Assumptions!$C$23+(IF(Assumptions!$F$42=2,M20,M19)-Assumptions!$C$23)*MIN(1,(M3-((Assumptions!$C$42-1)*12+7))/Assumptions!$C$30),0)</f>
        <v/>
      </c>
      <c r="N30" s="55">
        <f>IF(N17&gt;0,Assumptions!$C$23+(IF(Assumptions!$F$42=2,N20,N19)-Assumptions!$C$23)*MIN(1,(N3-((Assumptions!$C$42-1)*12+7))/Assumptions!$C$30),0)</f>
        <v/>
      </c>
      <c r="O30" s="55">
        <f>IF(O17&gt;0,Assumptions!$C$23+(IF(Assumptions!$F$42=2,O20,O19)-Assumptions!$C$23)*MIN(1,(O3-((Assumptions!$C$42-1)*12+7))/Assumptions!$C$30),0)</f>
        <v/>
      </c>
      <c r="P30" s="55">
        <f>IF(P17&gt;0,Assumptions!$C$23+(IF(Assumptions!$F$42=2,P20,P19)-Assumptions!$C$23)*MIN(1,(P3-((Assumptions!$C$42-1)*12+7))/Assumptions!$C$30),0)</f>
        <v/>
      </c>
      <c r="Q30" s="55">
        <f>IF(Q17&gt;0,Assumptions!$C$23+(IF(Assumptions!$F$42=2,Q20,Q19)-Assumptions!$C$23)*MIN(1,(Q3-((Assumptions!$C$42-1)*12+7))/Assumptions!$C$30),0)</f>
        <v/>
      </c>
      <c r="R30" s="55">
        <f>IF(R17&gt;0,Assumptions!$C$23+(IF(Assumptions!$F$42=2,R20,R19)-Assumptions!$C$23)*MIN(1,(R3-((Assumptions!$C$42-1)*12+7))/Assumptions!$C$30),0)</f>
        <v/>
      </c>
      <c r="S30" s="55">
        <f>IF(S17&gt;0,Assumptions!$C$23+(IF(Assumptions!$F$42=2,S20,S19)-Assumptions!$C$23)*MIN(1,(S3-((Assumptions!$C$42-1)*12+7))/Assumptions!$C$30),0)</f>
        <v/>
      </c>
      <c r="T30" s="55">
        <f>IF(T17&gt;0,Assumptions!$C$23+(IF(Assumptions!$F$42=2,T20,T19)-Assumptions!$C$23)*MIN(1,(T3-((Assumptions!$C$42-1)*12+7))/Assumptions!$C$30),0)</f>
        <v/>
      </c>
      <c r="U30" s="55">
        <f>IF(U17&gt;0,Assumptions!$C$23+(IF(Assumptions!$F$42=2,U20,U19)-Assumptions!$C$23)*MIN(1,(U3-((Assumptions!$C$42-1)*12+7))/Assumptions!$C$30),0)</f>
        <v/>
      </c>
      <c r="V30" s="55">
        <f>IF(V17&gt;0,Assumptions!$C$23+(IF(Assumptions!$F$42=2,V20,V19)-Assumptions!$C$23)*MIN(1,(V3-((Assumptions!$C$42-1)*12+7))/Assumptions!$C$30),0)</f>
        <v/>
      </c>
      <c r="W30" s="55">
        <f>IF(W17&gt;0,Assumptions!$C$23+(IF(Assumptions!$F$42=2,W20,W19)-Assumptions!$C$23)*MIN(1,(W3-((Assumptions!$C$42-1)*12+7))/Assumptions!$C$30),0)</f>
        <v/>
      </c>
      <c r="X30" s="55">
        <f>IF(X17&gt;0,Assumptions!$C$23+(IF(Assumptions!$F$42=2,X20,X19)-Assumptions!$C$23)*MIN(1,(X3-((Assumptions!$C$42-1)*12+7))/Assumptions!$C$30),0)</f>
        <v/>
      </c>
      <c r="Y30" s="55">
        <f>IF(Y17&gt;0,Assumptions!$C$23+(IF(Assumptions!$F$42=2,Y20,Y19)-Assumptions!$C$23)*MIN(1,(Y3-((Assumptions!$C$42-1)*12+7))/Assumptions!$C$30),0)</f>
        <v/>
      </c>
      <c r="Z30" s="55">
        <f>IF(Z17&gt;0,Assumptions!$C$23+(IF(Assumptions!$F$42=2,Z20,Z19)-Assumptions!$C$23)*MIN(1,(Z3-((Assumptions!$C$42-1)*12+7))/Assumptions!$C$30),0)</f>
        <v/>
      </c>
      <c r="AA30" s="55">
        <f>IF(AA17&gt;0,Assumptions!$C$23+(IF(Assumptions!$F$42=2,AA20,AA19)-Assumptions!$C$23)*MIN(1,(AA3-((Assumptions!$C$42-1)*12+7))/Assumptions!$C$30),0)</f>
        <v/>
      </c>
      <c r="AB30" s="55">
        <f>IF(AB17&gt;0,Assumptions!$C$23+(IF(Assumptions!$F$42=2,AB20,AB19)-Assumptions!$C$23)*MIN(1,(AB3-((Assumptions!$C$42-1)*12+7))/Assumptions!$C$30),0)</f>
        <v/>
      </c>
      <c r="AC30" s="55">
        <f>IF(AC17&gt;0,Assumptions!$C$23+(IF(Assumptions!$F$42=2,AC20,AC19)-Assumptions!$C$23)*MIN(1,(AC3-((Assumptions!$C$42-1)*12+7))/Assumptions!$C$30),0)</f>
        <v/>
      </c>
      <c r="AD30" s="55">
        <f>IF(AD17&gt;0,Assumptions!$C$23+(IF(Assumptions!$F$42=2,AD20,AD19)-Assumptions!$C$23)*MIN(1,(AD3-((Assumptions!$C$42-1)*12+7))/Assumptions!$C$30),0)</f>
        <v/>
      </c>
      <c r="AE30" s="55">
        <f>IF(AE17&gt;0,Assumptions!$C$23+(IF(Assumptions!$F$42=2,AE20,AE19)-Assumptions!$C$23)*MIN(1,(AE3-((Assumptions!$C$42-1)*12+7))/Assumptions!$C$30),0)</f>
        <v/>
      </c>
      <c r="AF30" s="55">
        <f>IF(AF17&gt;0,Assumptions!$C$23+(IF(Assumptions!$F$42=2,AF20,AF19)-Assumptions!$C$23)*MIN(1,(AF3-((Assumptions!$C$42-1)*12+7))/Assumptions!$C$30),0)</f>
        <v/>
      </c>
      <c r="AG30" s="55">
        <f>IF(AG17&gt;0,Assumptions!$C$23+(IF(Assumptions!$F$42=2,AG20,AG19)-Assumptions!$C$23)*MIN(1,(AG3-((Assumptions!$C$42-1)*12+7))/Assumptions!$C$30),0)</f>
        <v/>
      </c>
      <c r="AH30" s="55">
        <f>IF(AH17&gt;0,Assumptions!$C$23+(IF(Assumptions!$F$42=2,AH20,AH19)-Assumptions!$C$23)*MIN(1,(AH3-((Assumptions!$C$42-1)*12+7))/Assumptions!$C$30),0)</f>
        <v/>
      </c>
      <c r="AI30" s="55">
        <f>IF(AI17&gt;0,Assumptions!$C$23+(IF(Assumptions!$F$42=2,AI20,AI19)-Assumptions!$C$23)*MIN(1,(AI3-((Assumptions!$C$42-1)*12+7))/Assumptions!$C$30),0)</f>
        <v/>
      </c>
      <c r="AJ30" s="55">
        <f>IF(AJ17&gt;0,Assumptions!$C$23+(IF(Assumptions!$F$42=2,AJ20,AJ19)-Assumptions!$C$23)*MIN(1,(AJ3-((Assumptions!$C$42-1)*12+7))/Assumptions!$C$30),0)</f>
        <v/>
      </c>
      <c r="AK30" s="55">
        <f>IF(AK17&gt;0,Assumptions!$C$23+(IF(Assumptions!$F$42=2,AK20,AK19)-Assumptions!$C$23)*MIN(1,(AK3-((Assumptions!$C$42-1)*12+7))/Assumptions!$C$30),0)</f>
        <v/>
      </c>
      <c r="AL30" s="55">
        <f>IF(AL17&gt;0,Assumptions!$C$23+(IF(Assumptions!$F$42=2,AL20,AL19)-Assumptions!$C$23)*MIN(1,(AL3-((Assumptions!$C$42-1)*12+7))/Assumptions!$C$30),0)</f>
        <v/>
      </c>
      <c r="AM30" s="55">
        <f>IF(AM17&gt;0,Assumptions!$C$23+(IF(Assumptions!$F$42=2,AM20,AM19)-Assumptions!$C$23)*MIN(1,(AM3-((Assumptions!$C$42-1)*12+7))/Assumptions!$C$30),0)</f>
        <v/>
      </c>
      <c r="AN30" s="55">
        <f>IF(AN17&gt;0,Assumptions!$C$23+(IF(Assumptions!$F$42=2,AN20,AN19)-Assumptions!$C$23)*MIN(1,(AN3-((Assumptions!$C$42-1)*12+7))/Assumptions!$C$30),0)</f>
        <v/>
      </c>
      <c r="AO30" s="55">
        <f>IF(AO17&gt;0,Assumptions!$C$23+(IF(Assumptions!$F$42=2,AO20,AO19)-Assumptions!$C$23)*MIN(1,(AO3-((Assumptions!$C$42-1)*12+7))/Assumptions!$C$30),0)</f>
        <v/>
      </c>
      <c r="AP30" s="55">
        <f>IF(AP17&gt;0,Assumptions!$C$23+(IF(Assumptions!$F$42=2,AP20,AP19)-Assumptions!$C$23)*MIN(1,(AP3-((Assumptions!$C$42-1)*12+7))/Assumptions!$C$30),0)</f>
        <v/>
      </c>
      <c r="AQ30" s="55">
        <f>IF(AQ17&gt;0,Assumptions!$C$23+(IF(Assumptions!$F$42=2,AQ20,AQ19)-Assumptions!$C$23)*MIN(1,(AQ3-((Assumptions!$C$42-1)*12+7))/Assumptions!$C$30),0)</f>
        <v/>
      </c>
      <c r="AR30" s="55">
        <f>IF(AR17&gt;0,Assumptions!$C$23+(IF(Assumptions!$F$42=2,AR20,AR19)-Assumptions!$C$23)*MIN(1,(AR3-((Assumptions!$C$42-1)*12+7))/Assumptions!$C$30),0)</f>
        <v/>
      </c>
      <c r="AS30" s="55">
        <f>IF(AS17&gt;0,Assumptions!$C$23+(IF(Assumptions!$F$42=2,AS20,AS19)-Assumptions!$C$23)*MIN(1,(AS3-((Assumptions!$C$42-1)*12+7))/Assumptions!$C$30),0)</f>
        <v/>
      </c>
      <c r="AT30" s="55">
        <f>IF(AT17&gt;0,Assumptions!$C$23+(IF(Assumptions!$F$42=2,AT20,AT19)-Assumptions!$C$23)*MIN(1,(AT3-((Assumptions!$C$42-1)*12+7))/Assumptions!$C$30),0)</f>
        <v/>
      </c>
      <c r="AU30" s="55">
        <f>IF(AU17&gt;0,Assumptions!$C$23+(IF(Assumptions!$F$42=2,AU20,AU19)-Assumptions!$C$23)*MIN(1,(AU3-((Assumptions!$C$42-1)*12+7))/Assumptions!$C$30),0)</f>
        <v/>
      </c>
      <c r="AV30" s="55">
        <f>IF(AV17&gt;0,Assumptions!$C$23+(IF(Assumptions!$F$42=2,AV20,AV19)-Assumptions!$C$23)*MIN(1,(AV3-((Assumptions!$C$42-1)*12+7))/Assumptions!$C$30),0)</f>
        <v/>
      </c>
      <c r="AW30" s="55">
        <f>IF(AW17&gt;0,Assumptions!$C$23+(IF(Assumptions!$F$42=2,AW20,AW19)-Assumptions!$C$23)*MIN(1,(AW3-((Assumptions!$C$42-1)*12+7))/Assumptions!$C$30),0)</f>
        <v/>
      </c>
      <c r="AX30" s="55">
        <f>IF(AX17&gt;0,Assumptions!$C$23+(IF(Assumptions!$F$42=2,AX20,AX19)-Assumptions!$C$23)*MIN(1,(AX3-((Assumptions!$C$42-1)*12+7))/Assumptions!$C$30),0)</f>
        <v/>
      </c>
      <c r="AY30" s="55">
        <f>IF(AY17&gt;0,Assumptions!$C$23+(IF(Assumptions!$F$42=2,AY20,AY19)-Assumptions!$C$23)*MIN(1,(AY3-((Assumptions!$C$42-1)*12+7))/Assumptions!$C$30),0)</f>
        <v/>
      </c>
      <c r="AZ30" s="55">
        <f>IF(AZ17&gt;0,Assumptions!$C$23+(IF(Assumptions!$F$42=2,AZ20,AZ19)-Assumptions!$C$23)*MIN(1,(AZ3-((Assumptions!$C$42-1)*12+7))/Assumptions!$C$30),0)</f>
        <v/>
      </c>
      <c r="BA30" s="55">
        <f>IF(BA17&gt;0,Assumptions!$C$23+(IF(Assumptions!$F$42=2,BA20,BA19)-Assumptions!$C$23)*MIN(1,(BA3-((Assumptions!$C$42-1)*12+7))/Assumptions!$C$30),0)</f>
        <v/>
      </c>
      <c r="BB30" s="55">
        <f>IF(BB17&gt;0,Assumptions!$C$23+(IF(Assumptions!$F$42=2,BB20,BB19)-Assumptions!$C$23)*MIN(1,(BB3-((Assumptions!$C$42-1)*12+7))/Assumptions!$C$30),0)</f>
        <v/>
      </c>
      <c r="BC30" s="55">
        <f>IF(BC17&gt;0,Assumptions!$C$23+(IF(Assumptions!$F$42=2,BC20,BC19)-Assumptions!$C$23)*MIN(1,(BC3-((Assumptions!$C$42-1)*12+7))/Assumptions!$C$30),0)</f>
        <v/>
      </c>
      <c r="BD30" s="55">
        <f>IF(BD17&gt;0,Assumptions!$C$23+(IF(Assumptions!$F$42=2,BD20,BD19)-Assumptions!$C$23)*MIN(1,(BD3-((Assumptions!$C$42-1)*12+7))/Assumptions!$C$30),0)</f>
        <v/>
      </c>
      <c r="BE30" s="55">
        <f>IF(BE17&gt;0,Assumptions!$C$23+(IF(Assumptions!$F$42=2,BE20,BE19)-Assumptions!$C$23)*MIN(1,(BE3-((Assumptions!$C$42-1)*12+7))/Assumptions!$C$30),0)</f>
        <v/>
      </c>
      <c r="BF30" s="55">
        <f>IF(BF17&gt;0,Assumptions!$C$23+(IF(Assumptions!$F$42=2,BF20,BF19)-Assumptions!$C$23)*MIN(1,(BF3-((Assumptions!$C$42-1)*12+7))/Assumptions!$C$30),0)</f>
        <v/>
      </c>
      <c r="BG30" s="55">
        <f>IF(BG17&gt;0,Assumptions!$C$23+(IF(Assumptions!$F$42=2,BG20,BG19)-Assumptions!$C$23)*MIN(1,(BG3-((Assumptions!$C$42-1)*12+7))/Assumptions!$C$30),0)</f>
        <v/>
      </c>
      <c r="BH30" s="55">
        <f>IF(BH17&gt;0,Assumptions!$C$23+(IF(Assumptions!$F$42=2,BH20,BH19)-Assumptions!$C$23)*MIN(1,(BH3-((Assumptions!$C$42-1)*12+7))/Assumptions!$C$30),0)</f>
        <v/>
      </c>
      <c r="BI30" s="55">
        <f>IF(BI17&gt;0,Assumptions!$C$23+(IF(Assumptions!$F$42=2,BI20,BI19)-Assumptions!$C$23)*MIN(1,(BI3-((Assumptions!$C$42-1)*12+7))/Assumptions!$C$30),0)</f>
        <v/>
      </c>
      <c r="BJ30" s="55">
        <f>IF(BJ17&gt;0,Assumptions!$C$23+(IF(Assumptions!$F$42=2,BJ20,BJ19)-Assumptions!$C$23)*MIN(1,(BJ3-((Assumptions!$C$42-1)*12+7))/Assumptions!$C$30),0)</f>
        <v/>
      </c>
    </row>
    <row r="31">
      <c r="A31" s="43" t="n"/>
      <c r="B31" s="43" t="inlineStr">
        <is>
          <t>Add-on 1 EBITDA</t>
        </is>
      </c>
      <c r="C31" s="60">
        <f>C10*C23</f>
        <v/>
      </c>
      <c r="D31" s="60">
        <f>D10*D23</f>
        <v/>
      </c>
      <c r="E31" s="60">
        <f>E10*E23</f>
        <v/>
      </c>
      <c r="F31" s="60">
        <f>F10*F23</f>
        <v/>
      </c>
      <c r="G31" s="60">
        <f>G10*G23</f>
        <v/>
      </c>
      <c r="H31" s="60">
        <f>H10*H23</f>
        <v/>
      </c>
      <c r="I31" s="60">
        <f>I10*I23</f>
        <v/>
      </c>
      <c r="J31" s="60">
        <f>J10*J23</f>
        <v/>
      </c>
      <c r="K31" s="60">
        <f>K10*K23</f>
        <v/>
      </c>
      <c r="L31" s="60">
        <f>L10*L23</f>
        <v/>
      </c>
      <c r="M31" s="60">
        <f>M10*M23</f>
        <v/>
      </c>
      <c r="N31" s="60">
        <f>N10*N23</f>
        <v/>
      </c>
      <c r="O31" s="60">
        <f>O10*O23</f>
        <v/>
      </c>
      <c r="P31" s="60">
        <f>P10*P23</f>
        <v/>
      </c>
      <c r="Q31" s="60">
        <f>Q10*Q23</f>
        <v/>
      </c>
      <c r="R31" s="60">
        <f>R10*R23</f>
        <v/>
      </c>
      <c r="S31" s="60">
        <f>S10*S23</f>
        <v/>
      </c>
      <c r="T31" s="60">
        <f>T10*T23</f>
        <v/>
      </c>
      <c r="U31" s="60">
        <f>U10*U23</f>
        <v/>
      </c>
      <c r="V31" s="60">
        <f>V10*V23</f>
        <v/>
      </c>
      <c r="W31" s="60">
        <f>W10*W23</f>
        <v/>
      </c>
      <c r="X31" s="60">
        <f>X10*X23</f>
        <v/>
      </c>
      <c r="Y31" s="60">
        <f>Y10*Y23</f>
        <v/>
      </c>
      <c r="Z31" s="60">
        <f>Z10*Z23</f>
        <v/>
      </c>
      <c r="AA31" s="60">
        <f>AA10*AA23</f>
        <v/>
      </c>
      <c r="AB31" s="60">
        <f>AB10*AB23</f>
        <v/>
      </c>
      <c r="AC31" s="60">
        <f>AC10*AC23</f>
        <v/>
      </c>
      <c r="AD31" s="60">
        <f>AD10*AD23</f>
        <v/>
      </c>
      <c r="AE31" s="60">
        <f>AE10*AE23</f>
        <v/>
      </c>
      <c r="AF31" s="60">
        <f>AF10*AF23</f>
        <v/>
      </c>
      <c r="AG31" s="60">
        <f>AG10*AG23</f>
        <v/>
      </c>
      <c r="AH31" s="60">
        <f>AH10*AH23</f>
        <v/>
      </c>
      <c r="AI31" s="60">
        <f>AI10*AI23</f>
        <v/>
      </c>
      <c r="AJ31" s="60">
        <f>AJ10*AJ23</f>
        <v/>
      </c>
      <c r="AK31" s="60">
        <f>AK10*AK23</f>
        <v/>
      </c>
      <c r="AL31" s="60">
        <f>AL10*AL23</f>
        <v/>
      </c>
      <c r="AM31" s="60">
        <f>AM10*AM23</f>
        <v/>
      </c>
      <c r="AN31" s="60">
        <f>AN10*AN23</f>
        <v/>
      </c>
      <c r="AO31" s="60">
        <f>AO10*AO23</f>
        <v/>
      </c>
      <c r="AP31" s="60">
        <f>AP10*AP23</f>
        <v/>
      </c>
      <c r="AQ31" s="60">
        <f>AQ10*AQ23</f>
        <v/>
      </c>
      <c r="AR31" s="60">
        <f>AR10*AR23</f>
        <v/>
      </c>
      <c r="AS31" s="60">
        <f>AS10*AS23</f>
        <v/>
      </c>
      <c r="AT31" s="60">
        <f>AT10*AT23</f>
        <v/>
      </c>
      <c r="AU31" s="60">
        <f>AU10*AU23</f>
        <v/>
      </c>
      <c r="AV31" s="60">
        <f>AV10*AV23</f>
        <v/>
      </c>
      <c r="AW31" s="60">
        <f>AW10*AW23</f>
        <v/>
      </c>
      <c r="AX31" s="60">
        <f>AX10*AX23</f>
        <v/>
      </c>
      <c r="AY31" s="60">
        <f>AY10*AY23</f>
        <v/>
      </c>
      <c r="AZ31" s="60">
        <f>AZ10*AZ23</f>
        <v/>
      </c>
      <c r="BA31" s="60">
        <f>BA10*BA23</f>
        <v/>
      </c>
      <c r="BB31" s="60">
        <f>BB10*BB23</f>
        <v/>
      </c>
      <c r="BC31" s="60">
        <f>BC10*BC23</f>
        <v/>
      </c>
      <c r="BD31" s="60">
        <f>BD10*BD23</f>
        <v/>
      </c>
      <c r="BE31" s="60">
        <f>BE10*BE23</f>
        <v/>
      </c>
      <c r="BF31" s="60">
        <f>BF10*BF23</f>
        <v/>
      </c>
      <c r="BG31" s="60">
        <f>BG10*BG23</f>
        <v/>
      </c>
      <c r="BH31" s="60">
        <f>BH10*BH23</f>
        <v/>
      </c>
      <c r="BI31" s="60">
        <f>BI10*BI23</f>
        <v/>
      </c>
      <c r="BJ31" s="60">
        <f>BJ10*BJ23</f>
        <v/>
      </c>
    </row>
    <row r="32">
      <c r="A32" s="43" t="n"/>
      <c r="B32" s="43" t="inlineStr">
        <is>
          <t>Add-on 2 EBITDA</t>
        </is>
      </c>
      <c r="C32" s="60">
        <f>C11*C24</f>
        <v/>
      </c>
      <c r="D32" s="60">
        <f>D11*D24</f>
        <v/>
      </c>
      <c r="E32" s="60">
        <f>E11*E24</f>
        <v/>
      </c>
      <c r="F32" s="60">
        <f>F11*F24</f>
        <v/>
      </c>
      <c r="G32" s="60">
        <f>G11*G24</f>
        <v/>
      </c>
      <c r="H32" s="60">
        <f>H11*H24</f>
        <v/>
      </c>
      <c r="I32" s="60">
        <f>I11*I24</f>
        <v/>
      </c>
      <c r="J32" s="60">
        <f>J11*J24</f>
        <v/>
      </c>
      <c r="K32" s="60">
        <f>K11*K24</f>
        <v/>
      </c>
      <c r="L32" s="60">
        <f>L11*L24</f>
        <v/>
      </c>
      <c r="M32" s="60">
        <f>M11*M24</f>
        <v/>
      </c>
      <c r="N32" s="60">
        <f>N11*N24</f>
        <v/>
      </c>
      <c r="O32" s="60">
        <f>O11*O24</f>
        <v/>
      </c>
      <c r="P32" s="60">
        <f>P11*P24</f>
        <v/>
      </c>
      <c r="Q32" s="60">
        <f>Q11*Q24</f>
        <v/>
      </c>
      <c r="R32" s="60">
        <f>R11*R24</f>
        <v/>
      </c>
      <c r="S32" s="60">
        <f>S11*S24</f>
        <v/>
      </c>
      <c r="T32" s="60">
        <f>T11*T24</f>
        <v/>
      </c>
      <c r="U32" s="60">
        <f>U11*U24</f>
        <v/>
      </c>
      <c r="V32" s="60">
        <f>V11*V24</f>
        <v/>
      </c>
      <c r="W32" s="60">
        <f>W11*W24</f>
        <v/>
      </c>
      <c r="X32" s="60">
        <f>X11*X24</f>
        <v/>
      </c>
      <c r="Y32" s="60">
        <f>Y11*Y24</f>
        <v/>
      </c>
      <c r="Z32" s="60">
        <f>Z11*Z24</f>
        <v/>
      </c>
      <c r="AA32" s="60">
        <f>AA11*AA24</f>
        <v/>
      </c>
      <c r="AB32" s="60">
        <f>AB11*AB24</f>
        <v/>
      </c>
      <c r="AC32" s="60">
        <f>AC11*AC24</f>
        <v/>
      </c>
      <c r="AD32" s="60">
        <f>AD11*AD24</f>
        <v/>
      </c>
      <c r="AE32" s="60">
        <f>AE11*AE24</f>
        <v/>
      </c>
      <c r="AF32" s="60">
        <f>AF11*AF24</f>
        <v/>
      </c>
      <c r="AG32" s="60">
        <f>AG11*AG24</f>
        <v/>
      </c>
      <c r="AH32" s="60">
        <f>AH11*AH24</f>
        <v/>
      </c>
      <c r="AI32" s="60">
        <f>AI11*AI24</f>
        <v/>
      </c>
      <c r="AJ32" s="60">
        <f>AJ11*AJ24</f>
        <v/>
      </c>
      <c r="AK32" s="60">
        <f>AK11*AK24</f>
        <v/>
      </c>
      <c r="AL32" s="60">
        <f>AL11*AL24</f>
        <v/>
      </c>
      <c r="AM32" s="60">
        <f>AM11*AM24</f>
        <v/>
      </c>
      <c r="AN32" s="60">
        <f>AN11*AN24</f>
        <v/>
      </c>
      <c r="AO32" s="60">
        <f>AO11*AO24</f>
        <v/>
      </c>
      <c r="AP32" s="60">
        <f>AP11*AP24</f>
        <v/>
      </c>
      <c r="AQ32" s="60">
        <f>AQ11*AQ24</f>
        <v/>
      </c>
      <c r="AR32" s="60">
        <f>AR11*AR24</f>
        <v/>
      </c>
      <c r="AS32" s="60">
        <f>AS11*AS24</f>
        <v/>
      </c>
      <c r="AT32" s="60">
        <f>AT11*AT24</f>
        <v/>
      </c>
      <c r="AU32" s="60">
        <f>AU11*AU24</f>
        <v/>
      </c>
      <c r="AV32" s="60">
        <f>AV11*AV24</f>
        <v/>
      </c>
      <c r="AW32" s="60">
        <f>AW11*AW24</f>
        <v/>
      </c>
      <c r="AX32" s="60">
        <f>AX11*AX24</f>
        <v/>
      </c>
      <c r="AY32" s="60">
        <f>AY11*AY24</f>
        <v/>
      </c>
      <c r="AZ32" s="60">
        <f>AZ11*AZ24</f>
        <v/>
      </c>
      <c r="BA32" s="60">
        <f>BA11*BA24</f>
        <v/>
      </c>
      <c r="BB32" s="60">
        <f>BB11*BB24</f>
        <v/>
      </c>
      <c r="BC32" s="60">
        <f>BC11*BC24</f>
        <v/>
      </c>
      <c r="BD32" s="60">
        <f>BD11*BD24</f>
        <v/>
      </c>
      <c r="BE32" s="60">
        <f>BE11*BE24</f>
        <v/>
      </c>
      <c r="BF32" s="60">
        <f>BF11*BF24</f>
        <v/>
      </c>
      <c r="BG32" s="60">
        <f>BG11*BG24</f>
        <v/>
      </c>
      <c r="BH32" s="60">
        <f>BH11*BH24</f>
        <v/>
      </c>
      <c r="BI32" s="60">
        <f>BI11*BI24</f>
        <v/>
      </c>
      <c r="BJ32" s="60">
        <f>BJ11*BJ24</f>
        <v/>
      </c>
    </row>
    <row r="33">
      <c r="A33" s="43" t="n"/>
      <c r="B33" s="43" t="inlineStr">
        <is>
          <t>Add-on 3 EBITDA</t>
        </is>
      </c>
      <c r="C33" s="60">
        <f>C12*C25</f>
        <v/>
      </c>
      <c r="D33" s="60">
        <f>D12*D25</f>
        <v/>
      </c>
      <c r="E33" s="60">
        <f>E12*E25</f>
        <v/>
      </c>
      <c r="F33" s="60">
        <f>F12*F25</f>
        <v/>
      </c>
      <c r="G33" s="60">
        <f>G12*G25</f>
        <v/>
      </c>
      <c r="H33" s="60">
        <f>H12*H25</f>
        <v/>
      </c>
      <c r="I33" s="60">
        <f>I12*I25</f>
        <v/>
      </c>
      <c r="J33" s="60">
        <f>J12*J25</f>
        <v/>
      </c>
      <c r="K33" s="60">
        <f>K12*K25</f>
        <v/>
      </c>
      <c r="L33" s="60">
        <f>L12*L25</f>
        <v/>
      </c>
      <c r="M33" s="60">
        <f>M12*M25</f>
        <v/>
      </c>
      <c r="N33" s="60">
        <f>N12*N25</f>
        <v/>
      </c>
      <c r="O33" s="60">
        <f>O12*O25</f>
        <v/>
      </c>
      <c r="P33" s="60">
        <f>P12*P25</f>
        <v/>
      </c>
      <c r="Q33" s="60">
        <f>Q12*Q25</f>
        <v/>
      </c>
      <c r="R33" s="60">
        <f>R12*R25</f>
        <v/>
      </c>
      <c r="S33" s="60">
        <f>S12*S25</f>
        <v/>
      </c>
      <c r="T33" s="60">
        <f>T12*T25</f>
        <v/>
      </c>
      <c r="U33" s="60">
        <f>U12*U25</f>
        <v/>
      </c>
      <c r="V33" s="60">
        <f>V12*V25</f>
        <v/>
      </c>
      <c r="W33" s="60">
        <f>W12*W25</f>
        <v/>
      </c>
      <c r="X33" s="60">
        <f>X12*X25</f>
        <v/>
      </c>
      <c r="Y33" s="60">
        <f>Y12*Y25</f>
        <v/>
      </c>
      <c r="Z33" s="60">
        <f>Z12*Z25</f>
        <v/>
      </c>
      <c r="AA33" s="60">
        <f>AA12*AA25</f>
        <v/>
      </c>
      <c r="AB33" s="60">
        <f>AB12*AB25</f>
        <v/>
      </c>
      <c r="AC33" s="60">
        <f>AC12*AC25</f>
        <v/>
      </c>
      <c r="AD33" s="60">
        <f>AD12*AD25</f>
        <v/>
      </c>
      <c r="AE33" s="60">
        <f>AE12*AE25</f>
        <v/>
      </c>
      <c r="AF33" s="60">
        <f>AF12*AF25</f>
        <v/>
      </c>
      <c r="AG33" s="60">
        <f>AG12*AG25</f>
        <v/>
      </c>
      <c r="AH33" s="60">
        <f>AH12*AH25</f>
        <v/>
      </c>
      <c r="AI33" s="60">
        <f>AI12*AI25</f>
        <v/>
      </c>
      <c r="AJ33" s="60">
        <f>AJ12*AJ25</f>
        <v/>
      </c>
      <c r="AK33" s="60">
        <f>AK12*AK25</f>
        <v/>
      </c>
      <c r="AL33" s="60">
        <f>AL12*AL25</f>
        <v/>
      </c>
      <c r="AM33" s="60">
        <f>AM12*AM25</f>
        <v/>
      </c>
      <c r="AN33" s="60">
        <f>AN12*AN25</f>
        <v/>
      </c>
      <c r="AO33" s="60">
        <f>AO12*AO25</f>
        <v/>
      </c>
      <c r="AP33" s="60">
        <f>AP12*AP25</f>
        <v/>
      </c>
      <c r="AQ33" s="60">
        <f>AQ12*AQ25</f>
        <v/>
      </c>
      <c r="AR33" s="60">
        <f>AR12*AR25</f>
        <v/>
      </c>
      <c r="AS33" s="60">
        <f>AS12*AS25</f>
        <v/>
      </c>
      <c r="AT33" s="60">
        <f>AT12*AT25</f>
        <v/>
      </c>
      <c r="AU33" s="60">
        <f>AU12*AU25</f>
        <v/>
      </c>
      <c r="AV33" s="60">
        <f>AV12*AV25</f>
        <v/>
      </c>
      <c r="AW33" s="60">
        <f>AW12*AW25</f>
        <v/>
      </c>
      <c r="AX33" s="60">
        <f>AX12*AX25</f>
        <v/>
      </c>
      <c r="AY33" s="60">
        <f>AY12*AY25</f>
        <v/>
      </c>
      <c r="AZ33" s="60">
        <f>AZ12*AZ25</f>
        <v/>
      </c>
      <c r="BA33" s="60">
        <f>BA12*BA25</f>
        <v/>
      </c>
      <c r="BB33" s="60">
        <f>BB12*BB25</f>
        <v/>
      </c>
      <c r="BC33" s="60">
        <f>BC12*BC25</f>
        <v/>
      </c>
      <c r="BD33" s="60">
        <f>BD12*BD25</f>
        <v/>
      </c>
      <c r="BE33" s="60">
        <f>BE12*BE25</f>
        <v/>
      </c>
      <c r="BF33" s="60">
        <f>BF12*BF25</f>
        <v/>
      </c>
      <c r="BG33" s="60">
        <f>BG12*BG25</f>
        <v/>
      </c>
      <c r="BH33" s="60">
        <f>BH12*BH25</f>
        <v/>
      </c>
      <c r="BI33" s="60">
        <f>BI12*BI25</f>
        <v/>
      </c>
      <c r="BJ33" s="60">
        <f>BJ12*BJ25</f>
        <v/>
      </c>
    </row>
    <row r="34">
      <c r="A34" s="43" t="n"/>
      <c r="B34" s="43" t="inlineStr">
        <is>
          <t>Add-on 4 EBITDA</t>
        </is>
      </c>
      <c r="C34" s="60">
        <f>C13*C26</f>
        <v/>
      </c>
      <c r="D34" s="60">
        <f>D13*D26</f>
        <v/>
      </c>
      <c r="E34" s="60">
        <f>E13*E26</f>
        <v/>
      </c>
      <c r="F34" s="60">
        <f>F13*F26</f>
        <v/>
      </c>
      <c r="G34" s="60">
        <f>G13*G26</f>
        <v/>
      </c>
      <c r="H34" s="60">
        <f>H13*H26</f>
        <v/>
      </c>
      <c r="I34" s="60">
        <f>I13*I26</f>
        <v/>
      </c>
      <c r="J34" s="60">
        <f>J13*J26</f>
        <v/>
      </c>
      <c r="K34" s="60">
        <f>K13*K26</f>
        <v/>
      </c>
      <c r="L34" s="60">
        <f>L13*L26</f>
        <v/>
      </c>
      <c r="M34" s="60">
        <f>M13*M26</f>
        <v/>
      </c>
      <c r="N34" s="60">
        <f>N13*N26</f>
        <v/>
      </c>
      <c r="O34" s="60">
        <f>O13*O26</f>
        <v/>
      </c>
      <c r="P34" s="60">
        <f>P13*P26</f>
        <v/>
      </c>
      <c r="Q34" s="60">
        <f>Q13*Q26</f>
        <v/>
      </c>
      <c r="R34" s="60">
        <f>R13*R26</f>
        <v/>
      </c>
      <c r="S34" s="60">
        <f>S13*S26</f>
        <v/>
      </c>
      <c r="T34" s="60">
        <f>T13*T26</f>
        <v/>
      </c>
      <c r="U34" s="60">
        <f>U13*U26</f>
        <v/>
      </c>
      <c r="V34" s="60">
        <f>V13*V26</f>
        <v/>
      </c>
      <c r="W34" s="60">
        <f>W13*W26</f>
        <v/>
      </c>
      <c r="X34" s="60">
        <f>X13*X26</f>
        <v/>
      </c>
      <c r="Y34" s="60">
        <f>Y13*Y26</f>
        <v/>
      </c>
      <c r="Z34" s="60">
        <f>Z13*Z26</f>
        <v/>
      </c>
      <c r="AA34" s="60">
        <f>AA13*AA26</f>
        <v/>
      </c>
      <c r="AB34" s="60">
        <f>AB13*AB26</f>
        <v/>
      </c>
      <c r="AC34" s="60">
        <f>AC13*AC26</f>
        <v/>
      </c>
      <c r="AD34" s="60">
        <f>AD13*AD26</f>
        <v/>
      </c>
      <c r="AE34" s="60">
        <f>AE13*AE26</f>
        <v/>
      </c>
      <c r="AF34" s="60">
        <f>AF13*AF26</f>
        <v/>
      </c>
      <c r="AG34" s="60">
        <f>AG13*AG26</f>
        <v/>
      </c>
      <c r="AH34" s="60">
        <f>AH13*AH26</f>
        <v/>
      </c>
      <c r="AI34" s="60">
        <f>AI13*AI26</f>
        <v/>
      </c>
      <c r="AJ34" s="60">
        <f>AJ13*AJ26</f>
        <v/>
      </c>
      <c r="AK34" s="60">
        <f>AK13*AK26</f>
        <v/>
      </c>
      <c r="AL34" s="60">
        <f>AL13*AL26</f>
        <v/>
      </c>
      <c r="AM34" s="60">
        <f>AM13*AM26</f>
        <v/>
      </c>
      <c r="AN34" s="60">
        <f>AN13*AN26</f>
        <v/>
      </c>
      <c r="AO34" s="60">
        <f>AO13*AO26</f>
        <v/>
      </c>
      <c r="AP34" s="60">
        <f>AP13*AP26</f>
        <v/>
      </c>
      <c r="AQ34" s="60">
        <f>AQ13*AQ26</f>
        <v/>
      </c>
      <c r="AR34" s="60">
        <f>AR13*AR26</f>
        <v/>
      </c>
      <c r="AS34" s="60">
        <f>AS13*AS26</f>
        <v/>
      </c>
      <c r="AT34" s="60">
        <f>AT13*AT26</f>
        <v/>
      </c>
      <c r="AU34" s="60">
        <f>AU13*AU26</f>
        <v/>
      </c>
      <c r="AV34" s="60">
        <f>AV13*AV26</f>
        <v/>
      </c>
      <c r="AW34" s="60">
        <f>AW13*AW26</f>
        <v/>
      </c>
      <c r="AX34" s="60">
        <f>AX13*AX26</f>
        <v/>
      </c>
      <c r="AY34" s="60">
        <f>AY13*AY26</f>
        <v/>
      </c>
      <c r="AZ34" s="60">
        <f>AZ13*AZ26</f>
        <v/>
      </c>
      <c r="BA34" s="60">
        <f>BA13*BA26</f>
        <v/>
      </c>
      <c r="BB34" s="60">
        <f>BB13*BB26</f>
        <v/>
      </c>
      <c r="BC34" s="60">
        <f>BC13*BC26</f>
        <v/>
      </c>
      <c r="BD34" s="60">
        <f>BD13*BD26</f>
        <v/>
      </c>
      <c r="BE34" s="60">
        <f>BE13*BE26</f>
        <v/>
      </c>
      <c r="BF34" s="60">
        <f>BF13*BF26</f>
        <v/>
      </c>
      <c r="BG34" s="60">
        <f>BG13*BG26</f>
        <v/>
      </c>
      <c r="BH34" s="60">
        <f>BH13*BH26</f>
        <v/>
      </c>
      <c r="BI34" s="60">
        <f>BI13*BI26</f>
        <v/>
      </c>
      <c r="BJ34" s="60">
        <f>BJ13*BJ26</f>
        <v/>
      </c>
    </row>
    <row r="35">
      <c r="A35" s="43" t="n"/>
      <c r="B35" s="43" t="inlineStr">
        <is>
          <t>Add-on 5 EBITDA</t>
        </is>
      </c>
      <c r="C35" s="60">
        <f>C14*C27</f>
        <v/>
      </c>
      <c r="D35" s="60">
        <f>D14*D27</f>
        <v/>
      </c>
      <c r="E35" s="60">
        <f>E14*E27</f>
        <v/>
      </c>
      <c r="F35" s="60">
        <f>F14*F27</f>
        <v/>
      </c>
      <c r="G35" s="60">
        <f>G14*G27</f>
        <v/>
      </c>
      <c r="H35" s="60">
        <f>H14*H27</f>
        <v/>
      </c>
      <c r="I35" s="60">
        <f>I14*I27</f>
        <v/>
      </c>
      <c r="J35" s="60">
        <f>J14*J27</f>
        <v/>
      </c>
      <c r="K35" s="60">
        <f>K14*K27</f>
        <v/>
      </c>
      <c r="L35" s="60">
        <f>L14*L27</f>
        <v/>
      </c>
      <c r="M35" s="60">
        <f>M14*M27</f>
        <v/>
      </c>
      <c r="N35" s="60">
        <f>N14*N27</f>
        <v/>
      </c>
      <c r="O35" s="60">
        <f>O14*O27</f>
        <v/>
      </c>
      <c r="P35" s="60">
        <f>P14*P27</f>
        <v/>
      </c>
      <c r="Q35" s="60">
        <f>Q14*Q27</f>
        <v/>
      </c>
      <c r="R35" s="60">
        <f>R14*R27</f>
        <v/>
      </c>
      <c r="S35" s="60">
        <f>S14*S27</f>
        <v/>
      </c>
      <c r="T35" s="60">
        <f>T14*T27</f>
        <v/>
      </c>
      <c r="U35" s="60">
        <f>U14*U27</f>
        <v/>
      </c>
      <c r="V35" s="60">
        <f>V14*V27</f>
        <v/>
      </c>
      <c r="W35" s="60">
        <f>W14*W27</f>
        <v/>
      </c>
      <c r="X35" s="60">
        <f>X14*X27</f>
        <v/>
      </c>
      <c r="Y35" s="60">
        <f>Y14*Y27</f>
        <v/>
      </c>
      <c r="Z35" s="60">
        <f>Z14*Z27</f>
        <v/>
      </c>
      <c r="AA35" s="60">
        <f>AA14*AA27</f>
        <v/>
      </c>
      <c r="AB35" s="60">
        <f>AB14*AB27</f>
        <v/>
      </c>
      <c r="AC35" s="60">
        <f>AC14*AC27</f>
        <v/>
      </c>
      <c r="AD35" s="60">
        <f>AD14*AD27</f>
        <v/>
      </c>
      <c r="AE35" s="60">
        <f>AE14*AE27</f>
        <v/>
      </c>
      <c r="AF35" s="60">
        <f>AF14*AF27</f>
        <v/>
      </c>
      <c r="AG35" s="60">
        <f>AG14*AG27</f>
        <v/>
      </c>
      <c r="AH35" s="60">
        <f>AH14*AH27</f>
        <v/>
      </c>
      <c r="AI35" s="60">
        <f>AI14*AI27</f>
        <v/>
      </c>
      <c r="AJ35" s="60">
        <f>AJ14*AJ27</f>
        <v/>
      </c>
      <c r="AK35" s="60">
        <f>AK14*AK27</f>
        <v/>
      </c>
      <c r="AL35" s="60">
        <f>AL14*AL27</f>
        <v/>
      </c>
      <c r="AM35" s="60">
        <f>AM14*AM27</f>
        <v/>
      </c>
      <c r="AN35" s="60">
        <f>AN14*AN27</f>
        <v/>
      </c>
      <c r="AO35" s="60">
        <f>AO14*AO27</f>
        <v/>
      </c>
      <c r="AP35" s="60">
        <f>AP14*AP27</f>
        <v/>
      </c>
      <c r="AQ35" s="60">
        <f>AQ14*AQ27</f>
        <v/>
      </c>
      <c r="AR35" s="60">
        <f>AR14*AR27</f>
        <v/>
      </c>
      <c r="AS35" s="60">
        <f>AS14*AS27</f>
        <v/>
      </c>
      <c r="AT35" s="60">
        <f>AT14*AT27</f>
        <v/>
      </c>
      <c r="AU35" s="60">
        <f>AU14*AU27</f>
        <v/>
      </c>
      <c r="AV35" s="60">
        <f>AV14*AV27</f>
        <v/>
      </c>
      <c r="AW35" s="60">
        <f>AW14*AW27</f>
        <v/>
      </c>
      <c r="AX35" s="60">
        <f>AX14*AX27</f>
        <v/>
      </c>
      <c r="AY35" s="60">
        <f>AY14*AY27</f>
        <v/>
      </c>
      <c r="AZ35" s="60">
        <f>AZ14*AZ27</f>
        <v/>
      </c>
      <c r="BA35" s="60">
        <f>BA14*BA27</f>
        <v/>
      </c>
      <c r="BB35" s="60">
        <f>BB14*BB27</f>
        <v/>
      </c>
      <c r="BC35" s="60">
        <f>BC14*BC27</f>
        <v/>
      </c>
      <c r="BD35" s="60">
        <f>BD14*BD27</f>
        <v/>
      </c>
      <c r="BE35" s="60">
        <f>BE14*BE27</f>
        <v/>
      </c>
      <c r="BF35" s="60">
        <f>BF14*BF27</f>
        <v/>
      </c>
      <c r="BG35" s="60">
        <f>BG14*BG27</f>
        <v/>
      </c>
      <c r="BH35" s="60">
        <f>BH14*BH27</f>
        <v/>
      </c>
      <c r="BI35" s="60">
        <f>BI14*BI27</f>
        <v/>
      </c>
      <c r="BJ35" s="60">
        <f>BJ14*BJ27</f>
        <v/>
      </c>
    </row>
    <row r="36">
      <c r="A36" s="43" t="n"/>
      <c r="B36" s="43" t="inlineStr">
        <is>
          <t>Add-on 6 EBITDA</t>
        </is>
      </c>
      <c r="C36" s="60">
        <f>C15*C28</f>
        <v/>
      </c>
      <c r="D36" s="60">
        <f>D15*D28</f>
        <v/>
      </c>
      <c r="E36" s="60">
        <f>E15*E28</f>
        <v/>
      </c>
      <c r="F36" s="60">
        <f>F15*F28</f>
        <v/>
      </c>
      <c r="G36" s="60">
        <f>G15*G28</f>
        <v/>
      </c>
      <c r="H36" s="60">
        <f>H15*H28</f>
        <v/>
      </c>
      <c r="I36" s="60">
        <f>I15*I28</f>
        <v/>
      </c>
      <c r="J36" s="60">
        <f>J15*J28</f>
        <v/>
      </c>
      <c r="K36" s="60">
        <f>K15*K28</f>
        <v/>
      </c>
      <c r="L36" s="60">
        <f>L15*L28</f>
        <v/>
      </c>
      <c r="M36" s="60">
        <f>M15*M28</f>
        <v/>
      </c>
      <c r="N36" s="60">
        <f>N15*N28</f>
        <v/>
      </c>
      <c r="O36" s="60">
        <f>O15*O28</f>
        <v/>
      </c>
      <c r="P36" s="60">
        <f>P15*P28</f>
        <v/>
      </c>
      <c r="Q36" s="60">
        <f>Q15*Q28</f>
        <v/>
      </c>
      <c r="R36" s="60">
        <f>R15*R28</f>
        <v/>
      </c>
      <c r="S36" s="60">
        <f>S15*S28</f>
        <v/>
      </c>
      <c r="T36" s="60">
        <f>T15*T28</f>
        <v/>
      </c>
      <c r="U36" s="60">
        <f>U15*U28</f>
        <v/>
      </c>
      <c r="V36" s="60">
        <f>V15*V28</f>
        <v/>
      </c>
      <c r="W36" s="60">
        <f>W15*W28</f>
        <v/>
      </c>
      <c r="X36" s="60">
        <f>X15*X28</f>
        <v/>
      </c>
      <c r="Y36" s="60">
        <f>Y15*Y28</f>
        <v/>
      </c>
      <c r="Z36" s="60">
        <f>Z15*Z28</f>
        <v/>
      </c>
      <c r="AA36" s="60">
        <f>AA15*AA28</f>
        <v/>
      </c>
      <c r="AB36" s="60">
        <f>AB15*AB28</f>
        <v/>
      </c>
      <c r="AC36" s="60">
        <f>AC15*AC28</f>
        <v/>
      </c>
      <c r="AD36" s="60">
        <f>AD15*AD28</f>
        <v/>
      </c>
      <c r="AE36" s="60">
        <f>AE15*AE28</f>
        <v/>
      </c>
      <c r="AF36" s="60">
        <f>AF15*AF28</f>
        <v/>
      </c>
      <c r="AG36" s="60">
        <f>AG15*AG28</f>
        <v/>
      </c>
      <c r="AH36" s="60">
        <f>AH15*AH28</f>
        <v/>
      </c>
      <c r="AI36" s="60">
        <f>AI15*AI28</f>
        <v/>
      </c>
      <c r="AJ36" s="60">
        <f>AJ15*AJ28</f>
        <v/>
      </c>
      <c r="AK36" s="60">
        <f>AK15*AK28</f>
        <v/>
      </c>
      <c r="AL36" s="60">
        <f>AL15*AL28</f>
        <v/>
      </c>
      <c r="AM36" s="60">
        <f>AM15*AM28</f>
        <v/>
      </c>
      <c r="AN36" s="60">
        <f>AN15*AN28</f>
        <v/>
      </c>
      <c r="AO36" s="60">
        <f>AO15*AO28</f>
        <v/>
      </c>
      <c r="AP36" s="60">
        <f>AP15*AP28</f>
        <v/>
      </c>
      <c r="AQ36" s="60">
        <f>AQ15*AQ28</f>
        <v/>
      </c>
      <c r="AR36" s="60">
        <f>AR15*AR28</f>
        <v/>
      </c>
      <c r="AS36" s="60">
        <f>AS15*AS28</f>
        <v/>
      </c>
      <c r="AT36" s="60">
        <f>AT15*AT28</f>
        <v/>
      </c>
      <c r="AU36" s="60">
        <f>AU15*AU28</f>
        <v/>
      </c>
      <c r="AV36" s="60">
        <f>AV15*AV28</f>
        <v/>
      </c>
      <c r="AW36" s="60">
        <f>AW15*AW28</f>
        <v/>
      </c>
      <c r="AX36" s="60">
        <f>AX15*AX28</f>
        <v/>
      </c>
      <c r="AY36" s="60">
        <f>AY15*AY28</f>
        <v/>
      </c>
      <c r="AZ36" s="60">
        <f>AZ15*AZ28</f>
        <v/>
      </c>
      <c r="BA36" s="60">
        <f>BA15*BA28</f>
        <v/>
      </c>
      <c r="BB36" s="60">
        <f>BB15*BB28</f>
        <v/>
      </c>
      <c r="BC36" s="60">
        <f>BC15*BC28</f>
        <v/>
      </c>
      <c r="BD36" s="60">
        <f>BD15*BD28</f>
        <v/>
      </c>
      <c r="BE36" s="60">
        <f>BE15*BE28</f>
        <v/>
      </c>
      <c r="BF36" s="60">
        <f>BF15*BF28</f>
        <v/>
      </c>
      <c r="BG36" s="60">
        <f>BG15*BG28</f>
        <v/>
      </c>
      <c r="BH36" s="60">
        <f>BH15*BH28</f>
        <v/>
      </c>
      <c r="BI36" s="60">
        <f>BI15*BI28</f>
        <v/>
      </c>
      <c r="BJ36" s="60">
        <f>BJ15*BJ28</f>
        <v/>
      </c>
    </row>
    <row r="37">
      <c r="A37" s="43" t="n"/>
      <c r="B37" s="43" t="inlineStr">
        <is>
          <t>Add-on 7 EBITDA</t>
        </is>
      </c>
      <c r="C37" s="60">
        <f>C16*C29</f>
        <v/>
      </c>
      <c r="D37" s="60">
        <f>D16*D29</f>
        <v/>
      </c>
      <c r="E37" s="60">
        <f>E16*E29</f>
        <v/>
      </c>
      <c r="F37" s="60">
        <f>F16*F29</f>
        <v/>
      </c>
      <c r="G37" s="60">
        <f>G16*G29</f>
        <v/>
      </c>
      <c r="H37" s="60">
        <f>H16*H29</f>
        <v/>
      </c>
      <c r="I37" s="60">
        <f>I16*I29</f>
        <v/>
      </c>
      <c r="J37" s="60">
        <f>J16*J29</f>
        <v/>
      </c>
      <c r="K37" s="60">
        <f>K16*K29</f>
        <v/>
      </c>
      <c r="L37" s="60">
        <f>L16*L29</f>
        <v/>
      </c>
      <c r="M37" s="60">
        <f>M16*M29</f>
        <v/>
      </c>
      <c r="N37" s="60">
        <f>N16*N29</f>
        <v/>
      </c>
      <c r="O37" s="60">
        <f>O16*O29</f>
        <v/>
      </c>
      <c r="P37" s="60">
        <f>P16*P29</f>
        <v/>
      </c>
      <c r="Q37" s="60">
        <f>Q16*Q29</f>
        <v/>
      </c>
      <c r="R37" s="60">
        <f>R16*R29</f>
        <v/>
      </c>
      <c r="S37" s="60">
        <f>S16*S29</f>
        <v/>
      </c>
      <c r="T37" s="60">
        <f>T16*T29</f>
        <v/>
      </c>
      <c r="U37" s="60">
        <f>U16*U29</f>
        <v/>
      </c>
      <c r="V37" s="60">
        <f>V16*V29</f>
        <v/>
      </c>
      <c r="W37" s="60">
        <f>W16*W29</f>
        <v/>
      </c>
      <c r="X37" s="60">
        <f>X16*X29</f>
        <v/>
      </c>
      <c r="Y37" s="60">
        <f>Y16*Y29</f>
        <v/>
      </c>
      <c r="Z37" s="60">
        <f>Z16*Z29</f>
        <v/>
      </c>
      <c r="AA37" s="60">
        <f>AA16*AA29</f>
        <v/>
      </c>
      <c r="AB37" s="60">
        <f>AB16*AB29</f>
        <v/>
      </c>
      <c r="AC37" s="60">
        <f>AC16*AC29</f>
        <v/>
      </c>
      <c r="AD37" s="60">
        <f>AD16*AD29</f>
        <v/>
      </c>
      <c r="AE37" s="60">
        <f>AE16*AE29</f>
        <v/>
      </c>
      <c r="AF37" s="60">
        <f>AF16*AF29</f>
        <v/>
      </c>
      <c r="AG37" s="60">
        <f>AG16*AG29</f>
        <v/>
      </c>
      <c r="AH37" s="60">
        <f>AH16*AH29</f>
        <v/>
      </c>
      <c r="AI37" s="60">
        <f>AI16*AI29</f>
        <v/>
      </c>
      <c r="AJ37" s="60">
        <f>AJ16*AJ29</f>
        <v/>
      </c>
      <c r="AK37" s="60">
        <f>AK16*AK29</f>
        <v/>
      </c>
      <c r="AL37" s="60">
        <f>AL16*AL29</f>
        <v/>
      </c>
      <c r="AM37" s="60">
        <f>AM16*AM29</f>
        <v/>
      </c>
      <c r="AN37" s="60">
        <f>AN16*AN29</f>
        <v/>
      </c>
      <c r="AO37" s="60">
        <f>AO16*AO29</f>
        <v/>
      </c>
      <c r="AP37" s="60">
        <f>AP16*AP29</f>
        <v/>
      </c>
      <c r="AQ37" s="60">
        <f>AQ16*AQ29</f>
        <v/>
      </c>
      <c r="AR37" s="60">
        <f>AR16*AR29</f>
        <v/>
      </c>
      <c r="AS37" s="60">
        <f>AS16*AS29</f>
        <v/>
      </c>
      <c r="AT37" s="60">
        <f>AT16*AT29</f>
        <v/>
      </c>
      <c r="AU37" s="60">
        <f>AU16*AU29</f>
        <v/>
      </c>
      <c r="AV37" s="60">
        <f>AV16*AV29</f>
        <v/>
      </c>
      <c r="AW37" s="60">
        <f>AW16*AW29</f>
        <v/>
      </c>
      <c r="AX37" s="60">
        <f>AX16*AX29</f>
        <v/>
      </c>
      <c r="AY37" s="60">
        <f>AY16*AY29</f>
        <v/>
      </c>
      <c r="AZ37" s="60">
        <f>AZ16*AZ29</f>
        <v/>
      </c>
      <c r="BA37" s="60">
        <f>BA16*BA29</f>
        <v/>
      </c>
      <c r="BB37" s="60">
        <f>BB16*BB29</f>
        <v/>
      </c>
      <c r="BC37" s="60">
        <f>BC16*BC29</f>
        <v/>
      </c>
      <c r="BD37" s="60">
        <f>BD16*BD29</f>
        <v/>
      </c>
      <c r="BE37" s="60">
        <f>BE16*BE29</f>
        <v/>
      </c>
      <c r="BF37" s="60">
        <f>BF16*BF29</f>
        <v/>
      </c>
      <c r="BG37" s="60">
        <f>BG16*BG29</f>
        <v/>
      </c>
      <c r="BH37" s="60">
        <f>BH16*BH29</f>
        <v/>
      </c>
      <c r="BI37" s="60">
        <f>BI16*BI29</f>
        <v/>
      </c>
      <c r="BJ37" s="60">
        <f>BJ16*BJ29</f>
        <v/>
      </c>
    </row>
    <row r="38">
      <c r="A38" s="43" t="n"/>
      <c r="B38" s="43" t="inlineStr">
        <is>
          <t>Add-on 8 EBITDA</t>
        </is>
      </c>
      <c r="C38" s="60">
        <f>C17*C30</f>
        <v/>
      </c>
      <c r="D38" s="60">
        <f>D17*D30</f>
        <v/>
      </c>
      <c r="E38" s="60">
        <f>E17*E30</f>
        <v/>
      </c>
      <c r="F38" s="60">
        <f>F17*F30</f>
        <v/>
      </c>
      <c r="G38" s="60">
        <f>G17*G30</f>
        <v/>
      </c>
      <c r="H38" s="60">
        <f>H17*H30</f>
        <v/>
      </c>
      <c r="I38" s="60">
        <f>I17*I30</f>
        <v/>
      </c>
      <c r="J38" s="60">
        <f>J17*J30</f>
        <v/>
      </c>
      <c r="K38" s="60">
        <f>K17*K30</f>
        <v/>
      </c>
      <c r="L38" s="60">
        <f>L17*L30</f>
        <v/>
      </c>
      <c r="M38" s="60">
        <f>M17*M30</f>
        <v/>
      </c>
      <c r="N38" s="60">
        <f>N17*N30</f>
        <v/>
      </c>
      <c r="O38" s="60">
        <f>O17*O30</f>
        <v/>
      </c>
      <c r="P38" s="60">
        <f>P17*P30</f>
        <v/>
      </c>
      <c r="Q38" s="60">
        <f>Q17*Q30</f>
        <v/>
      </c>
      <c r="R38" s="60">
        <f>R17*R30</f>
        <v/>
      </c>
      <c r="S38" s="60">
        <f>S17*S30</f>
        <v/>
      </c>
      <c r="T38" s="60">
        <f>T17*T30</f>
        <v/>
      </c>
      <c r="U38" s="60">
        <f>U17*U30</f>
        <v/>
      </c>
      <c r="V38" s="60">
        <f>V17*V30</f>
        <v/>
      </c>
      <c r="W38" s="60">
        <f>W17*W30</f>
        <v/>
      </c>
      <c r="X38" s="60">
        <f>X17*X30</f>
        <v/>
      </c>
      <c r="Y38" s="60">
        <f>Y17*Y30</f>
        <v/>
      </c>
      <c r="Z38" s="60">
        <f>Z17*Z30</f>
        <v/>
      </c>
      <c r="AA38" s="60">
        <f>AA17*AA30</f>
        <v/>
      </c>
      <c r="AB38" s="60">
        <f>AB17*AB30</f>
        <v/>
      </c>
      <c r="AC38" s="60">
        <f>AC17*AC30</f>
        <v/>
      </c>
      <c r="AD38" s="60">
        <f>AD17*AD30</f>
        <v/>
      </c>
      <c r="AE38" s="60">
        <f>AE17*AE30</f>
        <v/>
      </c>
      <c r="AF38" s="60">
        <f>AF17*AF30</f>
        <v/>
      </c>
      <c r="AG38" s="60">
        <f>AG17*AG30</f>
        <v/>
      </c>
      <c r="AH38" s="60">
        <f>AH17*AH30</f>
        <v/>
      </c>
      <c r="AI38" s="60">
        <f>AI17*AI30</f>
        <v/>
      </c>
      <c r="AJ38" s="60">
        <f>AJ17*AJ30</f>
        <v/>
      </c>
      <c r="AK38" s="60">
        <f>AK17*AK30</f>
        <v/>
      </c>
      <c r="AL38" s="60">
        <f>AL17*AL30</f>
        <v/>
      </c>
      <c r="AM38" s="60">
        <f>AM17*AM30</f>
        <v/>
      </c>
      <c r="AN38" s="60">
        <f>AN17*AN30</f>
        <v/>
      </c>
      <c r="AO38" s="60">
        <f>AO17*AO30</f>
        <v/>
      </c>
      <c r="AP38" s="60">
        <f>AP17*AP30</f>
        <v/>
      </c>
      <c r="AQ38" s="60">
        <f>AQ17*AQ30</f>
        <v/>
      </c>
      <c r="AR38" s="60">
        <f>AR17*AR30</f>
        <v/>
      </c>
      <c r="AS38" s="60">
        <f>AS17*AS30</f>
        <v/>
      </c>
      <c r="AT38" s="60">
        <f>AT17*AT30</f>
        <v/>
      </c>
      <c r="AU38" s="60">
        <f>AU17*AU30</f>
        <v/>
      </c>
      <c r="AV38" s="60">
        <f>AV17*AV30</f>
        <v/>
      </c>
      <c r="AW38" s="60">
        <f>AW17*AW30</f>
        <v/>
      </c>
      <c r="AX38" s="60">
        <f>AX17*AX30</f>
        <v/>
      </c>
      <c r="AY38" s="60">
        <f>AY17*AY30</f>
        <v/>
      </c>
      <c r="AZ38" s="60">
        <f>AZ17*AZ30</f>
        <v/>
      </c>
      <c r="BA38" s="60">
        <f>BA17*BA30</f>
        <v/>
      </c>
      <c r="BB38" s="60">
        <f>BB17*BB30</f>
        <v/>
      </c>
      <c r="BC38" s="60">
        <f>BC17*BC30</f>
        <v/>
      </c>
      <c r="BD38" s="60">
        <f>BD17*BD30</f>
        <v/>
      </c>
      <c r="BE38" s="60">
        <f>BE17*BE30</f>
        <v/>
      </c>
      <c r="BF38" s="60">
        <f>BF17*BF30</f>
        <v/>
      </c>
      <c r="BG38" s="60">
        <f>BG17*BG30</f>
        <v/>
      </c>
      <c r="BH38" s="60">
        <f>BH17*BH30</f>
        <v/>
      </c>
      <c r="BI38" s="60">
        <f>BI17*BI30</f>
        <v/>
      </c>
      <c r="BJ38" s="60">
        <f>BJ17*BJ30</f>
        <v/>
      </c>
    </row>
    <row r="39">
      <c r="A39" s="43" t="n"/>
      <c r="B39" s="50" t="inlineStr">
        <is>
          <t>EBITDA</t>
        </is>
      </c>
      <c r="C39" s="60">
        <f>C21+C22+SUM(C31:C38)</f>
        <v/>
      </c>
      <c r="D39" s="60">
        <f>D21+D22+SUM(D31:D38)</f>
        <v/>
      </c>
      <c r="E39" s="60">
        <f>E21+E22+SUM(E31:E38)</f>
        <v/>
      </c>
      <c r="F39" s="60">
        <f>F21+F22+SUM(F31:F38)</f>
        <v/>
      </c>
      <c r="G39" s="60">
        <f>G21+G22+SUM(G31:G38)</f>
        <v/>
      </c>
      <c r="H39" s="60">
        <f>H21+H22+SUM(H31:H38)</f>
        <v/>
      </c>
      <c r="I39" s="60">
        <f>I21+I22+SUM(I31:I38)</f>
        <v/>
      </c>
      <c r="J39" s="60">
        <f>J21+J22+SUM(J31:J38)</f>
        <v/>
      </c>
      <c r="K39" s="60">
        <f>K21+K22+SUM(K31:K38)</f>
        <v/>
      </c>
      <c r="L39" s="60">
        <f>L21+L22+SUM(L31:L38)</f>
        <v/>
      </c>
      <c r="M39" s="60">
        <f>M21+M22+SUM(M31:M38)</f>
        <v/>
      </c>
      <c r="N39" s="60">
        <f>N21+N22+SUM(N31:N38)</f>
        <v/>
      </c>
      <c r="O39" s="60">
        <f>O21+O22+SUM(O31:O38)</f>
        <v/>
      </c>
      <c r="P39" s="60">
        <f>P21+P22+SUM(P31:P38)</f>
        <v/>
      </c>
      <c r="Q39" s="60">
        <f>Q21+Q22+SUM(Q31:Q38)</f>
        <v/>
      </c>
      <c r="R39" s="60">
        <f>R21+R22+SUM(R31:R38)</f>
        <v/>
      </c>
      <c r="S39" s="60">
        <f>S21+S22+SUM(S31:S38)</f>
        <v/>
      </c>
      <c r="T39" s="60">
        <f>T21+T22+SUM(T31:T38)</f>
        <v/>
      </c>
      <c r="U39" s="60">
        <f>U21+U22+SUM(U31:U38)</f>
        <v/>
      </c>
      <c r="V39" s="60">
        <f>V21+V22+SUM(V31:V38)</f>
        <v/>
      </c>
      <c r="W39" s="60">
        <f>W21+W22+SUM(W31:W38)</f>
        <v/>
      </c>
      <c r="X39" s="60">
        <f>X21+X22+SUM(X31:X38)</f>
        <v/>
      </c>
      <c r="Y39" s="60">
        <f>Y21+Y22+SUM(Y31:Y38)</f>
        <v/>
      </c>
      <c r="Z39" s="60">
        <f>Z21+Z22+SUM(Z31:Z38)</f>
        <v/>
      </c>
      <c r="AA39" s="60">
        <f>AA21+AA22+SUM(AA31:AA38)</f>
        <v/>
      </c>
      <c r="AB39" s="60">
        <f>AB21+AB22+SUM(AB31:AB38)</f>
        <v/>
      </c>
      <c r="AC39" s="60">
        <f>AC21+AC22+SUM(AC31:AC38)</f>
        <v/>
      </c>
      <c r="AD39" s="60">
        <f>AD21+AD22+SUM(AD31:AD38)</f>
        <v/>
      </c>
      <c r="AE39" s="60">
        <f>AE21+AE22+SUM(AE31:AE38)</f>
        <v/>
      </c>
      <c r="AF39" s="60">
        <f>AF21+AF22+SUM(AF31:AF38)</f>
        <v/>
      </c>
      <c r="AG39" s="60">
        <f>AG21+AG22+SUM(AG31:AG38)</f>
        <v/>
      </c>
      <c r="AH39" s="60">
        <f>AH21+AH22+SUM(AH31:AH38)</f>
        <v/>
      </c>
      <c r="AI39" s="60">
        <f>AI21+AI22+SUM(AI31:AI38)</f>
        <v/>
      </c>
      <c r="AJ39" s="60">
        <f>AJ21+AJ22+SUM(AJ31:AJ38)</f>
        <v/>
      </c>
      <c r="AK39" s="60">
        <f>AK21+AK22+SUM(AK31:AK38)</f>
        <v/>
      </c>
      <c r="AL39" s="60">
        <f>AL21+AL22+SUM(AL31:AL38)</f>
        <v/>
      </c>
      <c r="AM39" s="60">
        <f>AM21+AM22+SUM(AM31:AM38)</f>
        <v/>
      </c>
      <c r="AN39" s="60">
        <f>AN21+AN22+SUM(AN31:AN38)</f>
        <v/>
      </c>
      <c r="AO39" s="60">
        <f>AO21+AO22+SUM(AO31:AO38)</f>
        <v/>
      </c>
      <c r="AP39" s="60">
        <f>AP21+AP22+SUM(AP31:AP38)</f>
        <v/>
      </c>
      <c r="AQ39" s="60">
        <f>AQ21+AQ22+SUM(AQ31:AQ38)</f>
        <v/>
      </c>
      <c r="AR39" s="60">
        <f>AR21+AR22+SUM(AR31:AR38)</f>
        <v/>
      </c>
      <c r="AS39" s="60">
        <f>AS21+AS22+SUM(AS31:AS38)</f>
        <v/>
      </c>
      <c r="AT39" s="60">
        <f>AT21+AT22+SUM(AT31:AT38)</f>
        <v/>
      </c>
      <c r="AU39" s="60">
        <f>AU21+AU22+SUM(AU31:AU38)</f>
        <v/>
      </c>
      <c r="AV39" s="60">
        <f>AV21+AV22+SUM(AV31:AV38)</f>
        <v/>
      </c>
      <c r="AW39" s="60">
        <f>AW21+AW22+SUM(AW31:AW38)</f>
        <v/>
      </c>
      <c r="AX39" s="60">
        <f>AX21+AX22+SUM(AX31:AX38)</f>
        <v/>
      </c>
      <c r="AY39" s="60">
        <f>AY21+AY22+SUM(AY31:AY38)</f>
        <v/>
      </c>
      <c r="AZ39" s="60">
        <f>AZ21+AZ22+SUM(AZ31:AZ38)</f>
        <v/>
      </c>
      <c r="BA39" s="60">
        <f>BA21+BA22+SUM(BA31:BA38)</f>
        <v/>
      </c>
      <c r="BB39" s="60">
        <f>BB21+BB22+SUM(BB31:BB38)</f>
        <v/>
      </c>
      <c r="BC39" s="60">
        <f>BC21+BC22+SUM(BC31:BC38)</f>
        <v/>
      </c>
      <c r="BD39" s="60">
        <f>BD21+BD22+SUM(BD31:BD38)</f>
        <v/>
      </c>
      <c r="BE39" s="60">
        <f>BE21+BE22+SUM(BE31:BE38)</f>
        <v/>
      </c>
      <c r="BF39" s="60">
        <f>BF21+BF22+SUM(BF31:BF38)</f>
        <v/>
      </c>
      <c r="BG39" s="60">
        <f>BG21+BG22+SUM(BG31:BG38)</f>
        <v/>
      </c>
      <c r="BH39" s="60">
        <f>BH21+BH22+SUM(BH31:BH38)</f>
        <v/>
      </c>
      <c r="BI39" s="60">
        <f>BI21+BI22+SUM(BI31:BI38)</f>
        <v/>
      </c>
      <c r="BJ39" s="60">
        <f>BJ21+BJ22+SUM(BJ31:BJ38)</f>
        <v/>
      </c>
    </row>
    <row r="40">
      <c r="A40" s="43" t="n"/>
      <c r="B40" s="43" t="inlineStr">
        <is>
          <t>EBITDA margin (blended)</t>
        </is>
      </c>
      <c r="C40" s="55">
        <f>IF(C18&gt;0,C39/C18,0)</f>
        <v/>
      </c>
      <c r="D40" s="55">
        <f>IF(D18&gt;0,D39/D18,0)</f>
        <v/>
      </c>
      <c r="E40" s="55">
        <f>IF(E18&gt;0,E39/E18,0)</f>
        <v/>
      </c>
      <c r="F40" s="55">
        <f>IF(F18&gt;0,F39/F18,0)</f>
        <v/>
      </c>
      <c r="G40" s="55">
        <f>IF(G18&gt;0,G39/G18,0)</f>
        <v/>
      </c>
      <c r="H40" s="55">
        <f>IF(H18&gt;0,H39/H18,0)</f>
        <v/>
      </c>
      <c r="I40" s="55">
        <f>IF(I18&gt;0,I39/I18,0)</f>
        <v/>
      </c>
      <c r="J40" s="55">
        <f>IF(J18&gt;0,J39/J18,0)</f>
        <v/>
      </c>
      <c r="K40" s="55">
        <f>IF(K18&gt;0,K39/K18,0)</f>
        <v/>
      </c>
      <c r="L40" s="55">
        <f>IF(L18&gt;0,L39/L18,0)</f>
        <v/>
      </c>
      <c r="M40" s="55">
        <f>IF(M18&gt;0,M39/M18,0)</f>
        <v/>
      </c>
      <c r="N40" s="55">
        <f>IF(N18&gt;0,N39/N18,0)</f>
        <v/>
      </c>
      <c r="O40" s="55">
        <f>IF(O18&gt;0,O39/O18,0)</f>
        <v/>
      </c>
      <c r="P40" s="55">
        <f>IF(P18&gt;0,P39/P18,0)</f>
        <v/>
      </c>
      <c r="Q40" s="55">
        <f>IF(Q18&gt;0,Q39/Q18,0)</f>
        <v/>
      </c>
      <c r="R40" s="55">
        <f>IF(R18&gt;0,R39/R18,0)</f>
        <v/>
      </c>
      <c r="S40" s="55">
        <f>IF(S18&gt;0,S39/S18,0)</f>
        <v/>
      </c>
      <c r="T40" s="55">
        <f>IF(T18&gt;0,T39/T18,0)</f>
        <v/>
      </c>
      <c r="U40" s="55">
        <f>IF(U18&gt;0,U39/U18,0)</f>
        <v/>
      </c>
      <c r="V40" s="55">
        <f>IF(V18&gt;0,V39/V18,0)</f>
        <v/>
      </c>
      <c r="W40" s="55">
        <f>IF(W18&gt;0,W39/W18,0)</f>
        <v/>
      </c>
      <c r="X40" s="55">
        <f>IF(X18&gt;0,X39/X18,0)</f>
        <v/>
      </c>
      <c r="Y40" s="55">
        <f>IF(Y18&gt;0,Y39/Y18,0)</f>
        <v/>
      </c>
      <c r="Z40" s="55">
        <f>IF(Z18&gt;0,Z39/Z18,0)</f>
        <v/>
      </c>
      <c r="AA40" s="55">
        <f>IF(AA18&gt;0,AA39/AA18,0)</f>
        <v/>
      </c>
      <c r="AB40" s="55">
        <f>IF(AB18&gt;0,AB39/AB18,0)</f>
        <v/>
      </c>
      <c r="AC40" s="55">
        <f>IF(AC18&gt;0,AC39/AC18,0)</f>
        <v/>
      </c>
      <c r="AD40" s="55">
        <f>IF(AD18&gt;0,AD39/AD18,0)</f>
        <v/>
      </c>
      <c r="AE40" s="55">
        <f>IF(AE18&gt;0,AE39/AE18,0)</f>
        <v/>
      </c>
      <c r="AF40" s="55">
        <f>IF(AF18&gt;0,AF39/AF18,0)</f>
        <v/>
      </c>
      <c r="AG40" s="55">
        <f>IF(AG18&gt;0,AG39/AG18,0)</f>
        <v/>
      </c>
      <c r="AH40" s="55">
        <f>IF(AH18&gt;0,AH39/AH18,0)</f>
        <v/>
      </c>
      <c r="AI40" s="55">
        <f>IF(AI18&gt;0,AI39/AI18,0)</f>
        <v/>
      </c>
      <c r="AJ40" s="55">
        <f>IF(AJ18&gt;0,AJ39/AJ18,0)</f>
        <v/>
      </c>
      <c r="AK40" s="55">
        <f>IF(AK18&gt;0,AK39/AK18,0)</f>
        <v/>
      </c>
      <c r="AL40" s="55">
        <f>IF(AL18&gt;0,AL39/AL18,0)</f>
        <v/>
      </c>
      <c r="AM40" s="55">
        <f>IF(AM18&gt;0,AM39/AM18,0)</f>
        <v/>
      </c>
      <c r="AN40" s="55">
        <f>IF(AN18&gt;0,AN39/AN18,0)</f>
        <v/>
      </c>
      <c r="AO40" s="55">
        <f>IF(AO18&gt;0,AO39/AO18,0)</f>
        <v/>
      </c>
      <c r="AP40" s="55">
        <f>IF(AP18&gt;0,AP39/AP18,0)</f>
        <v/>
      </c>
      <c r="AQ40" s="55">
        <f>IF(AQ18&gt;0,AQ39/AQ18,0)</f>
        <v/>
      </c>
      <c r="AR40" s="55">
        <f>IF(AR18&gt;0,AR39/AR18,0)</f>
        <v/>
      </c>
      <c r="AS40" s="55">
        <f>IF(AS18&gt;0,AS39/AS18,0)</f>
        <v/>
      </c>
      <c r="AT40" s="55">
        <f>IF(AT18&gt;0,AT39/AT18,0)</f>
        <v/>
      </c>
      <c r="AU40" s="55">
        <f>IF(AU18&gt;0,AU39/AU18,0)</f>
        <v/>
      </c>
      <c r="AV40" s="55">
        <f>IF(AV18&gt;0,AV39/AV18,0)</f>
        <v/>
      </c>
      <c r="AW40" s="55">
        <f>IF(AW18&gt;0,AW39/AW18,0)</f>
        <v/>
      </c>
      <c r="AX40" s="55">
        <f>IF(AX18&gt;0,AX39/AX18,0)</f>
        <v/>
      </c>
      <c r="AY40" s="55">
        <f>IF(AY18&gt;0,AY39/AY18,0)</f>
        <v/>
      </c>
      <c r="AZ40" s="55">
        <f>IF(AZ18&gt;0,AZ39/AZ18,0)</f>
        <v/>
      </c>
      <c r="BA40" s="55">
        <f>IF(BA18&gt;0,BA39/BA18,0)</f>
        <v/>
      </c>
      <c r="BB40" s="55">
        <f>IF(BB18&gt;0,BB39/BB18,0)</f>
        <v/>
      </c>
      <c r="BC40" s="55">
        <f>IF(BC18&gt;0,BC39/BC18,0)</f>
        <v/>
      </c>
      <c r="BD40" s="55">
        <f>IF(BD18&gt;0,BD39/BD18,0)</f>
        <v/>
      </c>
      <c r="BE40" s="55">
        <f>IF(BE18&gt;0,BE39/BE18,0)</f>
        <v/>
      </c>
      <c r="BF40" s="55">
        <f>IF(BF18&gt;0,BF39/BF18,0)</f>
        <v/>
      </c>
      <c r="BG40" s="55">
        <f>IF(BG18&gt;0,BG39/BG18,0)</f>
        <v/>
      </c>
      <c r="BH40" s="55">
        <f>IF(BH18&gt;0,BH39/BH18,0)</f>
        <v/>
      </c>
      <c r="BI40" s="55">
        <f>IF(BI18&gt;0,BI39/BI18,0)</f>
        <v/>
      </c>
      <c r="BJ40" s="55">
        <f>IF(BJ18&gt;0,BJ39/BJ18,0)</f>
        <v/>
      </c>
    </row>
    <row r="41">
      <c r="A41" s="43" t="n"/>
      <c r="B41" s="43" t="inlineStr">
        <is>
          <t>Operating expenses (memo)</t>
        </is>
      </c>
      <c r="C41" s="60">
        <f>C18-C39</f>
        <v/>
      </c>
      <c r="D41" s="60">
        <f>D18-D39</f>
        <v/>
      </c>
      <c r="E41" s="60">
        <f>E18-E39</f>
        <v/>
      </c>
      <c r="F41" s="60">
        <f>F18-F39</f>
        <v/>
      </c>
      <c r="G41" s="60">
        <f>G18-G39</f>
        <v/>
      </c>
      <c r="H41" s="60">
        <f>H18-H39</f>
        <v/>
      </c>
      <c r="I41" s="60">
        <f>I18-I39</f>
        <v/>
      </c>
      <c r="J41" s="60">
        <f>J18-J39</f>
        <v/>
      </c>
      <c r="K41" s="60">
        <f>K18-K39</f>
        <v/>
      </c>
      <c r="L41" s="60">
        <f>L18-L39</f>
        <v/>
      </c>
      <c r="M41" s="60">
        <f>M18-M39</f>
        <v/>
      </c>
      <c r="N41" s="60">
        <f>N18-N39</f>
        <v/>
      </c>
      <c r="O41" s="60">
        <f>O18-O39</f>
        <v/>
      </c>
      <c r="P41" s="60">
        <f>P18-P39</f>
        <v/>
      </c>
      <c r="Q41" s="60">
        <f>Q18-Q39</f>
        <v/>
      </c>
      <c r="R41" s="60">
        <f>R18-R39</f>
        <v/>
      </c>
      <c r="S41" s="60">
        <f>S18-S39</f>
        <v/>
      </c>
      <c r="T41" s="60">
        <f>T18-T39</f>
        <v/>
      </c>
      <c r="U41" s="60">
        <f>U18-U39</f>
        <v/>
      </c>
      <c r="V41" s="60">
        <f>V18-V39</f>
        <v/>
      </c>
      <c r="W41" s="60">
        <f>W18-W39</f>
        <v/>
      </c>
      <c r="X41" s="60">
        <f>X18-X39</f>
        <v/>
      </c>
      <c r="Y41" s="60">
        <f>Y18-Y39</f>
        <v/>
      </c>
      <c r="Z41" s="60">
        <f>Z18-Z39</f>
        <v/>
      </c>
      <c r="AA41" s="60">
        <f>AA18-AA39</f>
        <v/>
      </c>
      <c r="AB41" s="60">
        <f>AB18-AB39</f>
        <v/>
      </c>
      <c r="AC41" s="60">
        <f>AC18-AC39</f>
        <v/>
      </c>
      <c r="AD41" s="60">
        <f>AD18-AD39</f>
        <v/>
      </c>
      <c r="AE41" s="60">
        <f>AE18-AE39</f>
        <v/>
      </c>
      <c r="AF41" s="60">
        <f>AF18-AF39</f>
        <v/>
      </c>
      <c r="AG41" s="60">
        <f>AG18-AG39</f>
        <v/>
      </c>
      <c r="AH41" s="60">
        <f>AH18-AH39</f>
        <v/>
      </c>
      <c r="AI41" s="60">
        <f>AI18-AI39</f>
        <v/>
      </c>
      <c r="AJ41" s="60">
        <f>AJ18-AJ39</f>
        <v/>
      </c>
      <c r="AK41" s="60">
        <f>AK18-AK39</f>
        <v/>
      </c>
      <c r="AL41" s="60">
        <f>AL18-AL39</f>
        <v/>
      </c>
      <c r="AM41" s="60">
        <f>AM18-AM39</f>
        <v/>
      </c>
      <c r="AN41" s="60">
        <f>AN18-AN39</f>
        <v/>
      </c>
      <c r="AO41" s="60">
        <f>AO18-AO39</f>
        <v/>
      </c>
      <c r="AP41" s="60">
        <f>AP18-AP39</f>
        <v/>
      </c>
      <c r="AQ41" s="60">
        <f>AQ18-AQ39</f>
        <v/>
      </c>
      <c r="AR41" s="60">
        <f>AR18-AR39</f>
        <v/>
      </c>
      <c r="AS41" s="60">
        <f>AS18-AS39</f>
        <v/>
      </c>
      <c r="AT41" s="60">
        <f>AT18-AT39</f>
        <v/>
      </c>
      <c r="AU41" s="60">
        <f>AU18-AU39</f>
        <v/>
      </c>
      <c r="AV41" s="60">
        <f>AV18-AV39</f>
        <v/>
      </c>
      <c r="AW41" s="60">
        <f>AW18-AW39</f>
        <v/>
      </c>
      <c r="AX41" s="60">
        <f>AX18-AX39</f>
        <v/>
      </c>
      <c r="AY41" s="60">
        <f>AY18-AY39</f>
        <v/>
      </c>
      <c r="AZ41" s="60">
        <f>AZ18-AZ39</f>
        <v/>
      </c>
      <c r="BA41" s="60">
        <f>BA18-BA39</f>
        <v/>
      </c>
      <c r="BB41" s="60">
        <f>BB18-BB39</f>
        <v/>
      </c>
      <c r="BC41" s="60">
        <f>BC18-BC39</f>
        <v/>
      </c>
      <c r="BD41" s="60">
        <f>BD18-BD39</f>
        <v/>
      </c>
      <c r="BE41" s="60">
        <f>BE18-BE39</f>
        <v/>
      </c>
      <c r="BF41" s="60">
        <f>BF18-BF39</f>
        <v/>
      </c>
      <c r="BG41" s="60">
        <f>BG18-BG39</f>
        <v/>
      </c>
      <c r="BH41" s="60">
        <f>BH18-BH39</f>
        <v/>
      </c>
      <c r="BI41" s="60">
        <f>BI18-BI39</f>
        <v/>
      </c>
      <c r="BJ41" s="60">
        <f>BJ18-BJ39</f>
        <v/>
      </c>
    </row>
    <row r="42">
      <c r="A42" s="43" t="n"/>
      <c r="B42" s="43" t="inlineStr">
        <is>
          <t>Depreciation</t>
        </is>
      </c>
      <c r="C42" s="60">
        <f>SUM($C$57:C57)/60</f>
        <v/>
      </c>
      <c r="D42" s="60">
        <f>SUM($C$57:D57)/60</f>
        <v/>
      </c>
      <c r="E42" s="60">
        <f>SUM($C$57:E57)/60</f>
        <v/>
      </c>
      <c r="F42" s="60">
        <f>SUM($C$57:F57)/60</f>
        <v/>
      </c>
      <c r="G42" s="60">
        <f>SUM($C$57:G57)/60</f>
        <v/>
      </c>
      <c r="H42" s="60">
        <f>SUM($C$57:H57)/60</f>
        <v/>
      </c>
      <c r="I42" s="60">
        <f>SUM($C$57:I57)/60</f>
        <v/>
      </c>
      <c r="J42" s="60">
        <f>SUM($C$57:J57)/60</f>
        <v/>
      </c>
      <c r="K42" s="60">
        <f>SUM($C$57:K57)/60</f>
        <v/>
      </c>
      <c r="L42" s="60">
        <f>SUM($C$57:L57)/60</f>
        <v/>
      </c>
      <c r="M42" s="60">
        <f>SUM($C$57:M57)/60</f>
        <v/>
      </c>
      <c r="N42" s="60">
        <f>SUM($C$57:N57)/60</f>
        <v/>
      </c>
      <c r="O42" s="60">
        <f>SUM($C$57:O57)/60</f>
        <v/>
      </c>
      <c r="P42" s="60">
        <f>SUM($C$57:P57)/60</f>
        <v/>
      </c>
      <c r="Q42" s="60">
        <f>SUM($C$57:Q57)/60</f>
        <v/>
      </c>
      <c r="R42" s="60">
        <f>SUM($C$57:R57)/60</f>
        <v/>
      </c>
      <c r="S42" s="60">
        <f>SUM($C$57:S57)/60</f>
        <v/>
      </c>
      <c r="T42" s="60">
        <f>SUM($C$57:T57)/60</f>
        <v/>
      </c>
      <c r="U42" s="60">
        <f>SUM($C$57:U57)/60</f>
        <v/>
      </c>
      <c r="V42" s="60">
        <f>SUM($C$57:V57)/60</f>
        <v/>
      </c>
      <c r="W42" s="60">
        <f>SUM($C$57:W57)/60</f>
        <v/>
      </c>
      <c r="X42" s="60">
        <f>SUM($C$57:X57)/60</f>
        <v/>
      </c>
      <c r="Y42" s="60">
        <f>SUM($C$57:Y57)/60</f>
        <v/>
      </c>
      <c r="Z42" s="60">
        <f>SUM($C$57:Z57)/60</f>
        <v/>
      </c>
      <c r="AA42" s="60">
        <f>SUM($C$57:AA57)/60</f>
        <v/>
      </c>
      <c r="AB42" s="60">
        <f>SUM($C$57:AB57)/60</f>
        <v/>
      </c>
      <c r="AC42" s="60">
        <f>SUM($C$57:AC57)/60</f>
        <v/>
      </c>
      <c r="AD42" s="60">
        <f>SUM($C$57:AD57)/60</f>
        <v/>
      </c>
      <c r="AE42" s="60">
        <f>SUM($C$57:AE57)/60</f>
        <v/>
      </c>
      <c r="AF42" s="60">
        <f>SUM($C$57:AF57)/60</f>
        <v/>
      </c>
      <c r="AG42" s="60">
        <f>SUM($C$57:AG57)/60</f>
        <v/>
      </c>
      <c r="AH42" s="60">
        <f>SUM($C$57:AH57)/60</f>
        <v/>
      </c>
      <c r="AI42" s="60">
        <f>SUM($C$57:AI57)/60</f>
        <v/>
      </c>
      <c r="AJ42" s="60">
        <f>SUM($C$57:AJ57)/60</f>
        <v/>
      </c>
      <c r="AK42" s="60">
        <f>SUM($C$57:AK57)/60</f>
        <v/>
      </c>
      <c r="AL42" s="60">
        <f>SUM($C$57:AL57)/60</f>
        <v/>
      </c>
      <c r="AM42" s="60">
        <f>SUM($C$57:AM57)/60</f>
        <v/>
      </c>
      <c r="AN42" s="60">
        <f>SUM($C$57:AN57)/60</f>
        <v/>
      </c>
      <c r="AO42" s="60">
        <f>SUM($C$57:AO57)/60</f>
        <v/>
      </c>
      <c r="AP42" s="60">
        <f>SUM($C$57:AP57)/60</f>
        <v/>
      </c>
      <c r="AQ42" s="60">
        <f>SUM($C$57:AQ57)/60</f>
        <v/>
      </c>
      <c r="AR42" s="60">
        <f>SUM($C$57:AR57)/60</f>
        <v/>
      </c>
      <c r="AS42" s="60">
        <f>SUM($C$57:AS57)/60</f>
        <v/>
      </c>
      <c r="AT42" s="60">
        <f>SUM($C$57:AT57)/60</f>
        <v/>
      </c>
      <c r="AU42" s="60">
        <f>SUM($C$57:AU57)/60</f>
        <v/>
      </c>
      <c r="AV42" s="60">
        <f>SUM($C$57:AV57)/60</f>
        <v/>
      </c>
      <c r="AW42" s="60">
        <f>SUM($C$57:AW57)/60</f>
        <v/>
      </c>
      <c r="AX42" s="60">
        <f>SUM($C$57:AX57)/60</f>
        <v/>
      </c>
      <c r="AY42" s="60">
        <f>SUM($C$57:AY57)/60</f>
        <v/>
      </c>
      <c r="AZ42" s="60">
        <f>SUM($C$57:AZ57)/60</f>
        <v/>
      </c>
      <c r="BA42" s="60">
        <f>SUM($C$57:BA57)/60</f>
        <v/>
      </c>
      <c r="BB42" s="60">
        <f>SUM($C$57:BB57)/60</f>
        <v/>
      </c>
      <c r="BC42" s="60">
        <f>SUM($C$57:BC57)/60</f>
        <v/>
      </c>
      <c r="BD42" s="60">
        <f>SUM($C$57:BD57)/60</f>
        <v/>
      </c>
      <c r="BE42" s="60">
        <f>SUM($C$57:BE57)/60</f>
        <v/>
      </c>
      <c r="BF42" s="60">
        <f>SUM($C$57:BF57)/60</f>
        <v/>
      </c>
      <c r="BG42" s="60">
        <f>SUM($C$57:BG57)/60</f>
        <v/>
      </c>
      <c r="BH42" s="60">
        <f>SUM($C$57:BH57)/60</f>
        <v/>
      </c>
      <c r="BI42" s="60">
        <f>SUM($C$57:BI57)/60</f>
        <v/>
      </c>
      <c r="BJ42" s="60">
        <f>SUM($C$57:BJ57)/60</f>
        <v/>
      </c>
    </row>
    <row r="43">
      <c r="A43" s="43" t="n"/>
      <c r="B43" s="43" t="inlineStr">
        <is>
          <t>EBIT</t>
        </is>
      </c>
      <c r="C43" s="60">
        <f>C39-C42</f>
        <v/>
      </c>
      <c r="D43" s="60">
        <f>D39-D42</f>
        <v/>
      </c>
      <c r="E43" s="60">
        <f>E39-E42</f>
        <v/>
      </c>
      <c r="F43" s="60">
        <f>F39-F42</f>
        <v/>
      </c>
      <c r="G43" s="60">
        <f>G39-G42</f>
        <v/>
      </c>
      <c r="H43" s="60">
        <f>H39-H42</f>
        <v/>
      </c>
      <c r="I43" s="60">
        <f>I39-I42</f>
        <v/>
      </c>
      <c r="J43" s="60">
        <f>J39-J42</f>
        <v/>
      </c>
      <c r="K43" s="60">
        <f>K39-K42</f>
        <v/>
      </c>
      <c r="L43" s="60">
        <f>L39-L42</f>
        <v/>
      </c>
      <c r="M43" s="60">
        <f>M39-M42</f>
        <v/>
      </c>
      <c r="N43" s="60">
        <f>N39-N42</f>
        <v/>
      </c>
      <c r="O43" s="60">
        <f>O39-O42</f>
        <v/>
      </c>
      <c r="P43" s="60">
        <f>P39-P42</f>
        <v/>
      </c>
      <c r="Q43" s="60">
        <f>Q39-Q42</f>
        <v/>
      </c>
      <c r="R43" s="60">
        <f>R39-R42</f>
        <v/>
      </c>
      <c r="S43" s="60">
        <f>S39-S42</f>
        <v/>
      </c>
      <c r="T43" s="60">
        <f>T39-T42</f>
        <v/>
      </c>
      <c r="U43" s="60">
        <f>U39-U42</f>
        <v/>
      </c>
      <c r="V43" s="60">
        <f>V39-V42</f>
        <v/>
      </c>
      <c r="W43" s="60">
        <f>W39-W42</f>
        <v/>
      </c>
      <c r="X43" s="60">
        <f>X39-X42</f>
        <v/>
      </c>
      <c r="Y43" s="60">
        <f>Y39-Y42</f>
        <v/>
      </c>
      <c r="Z43" s="60">
        <f>Z39-Z42</f>
        <v/>
      </c>
      <c r="AA43" s="60">
        <f>AA39-AA42</f>
        <v/>
      </c>
      <c r="AB43" s="60">
        <f>AB39-AB42</f>
        <v/>
      </c>
      <c r="AC43" s="60">
        <f>AC39-AC42</f>
        <v/>
      </c>
      <c r="AD43" s="60">
        <f>AD39-AD42</f>
        <v/>
      </c>
      <c r="AE43" s="60">
        <f>AE39-AE42</f>
        <v/>
      </c>
      <c r="AF43" s="60">
        <f>AF39-AF42</f>
        <v/>
      </c>
      <c r="AG43" s="60">
        <f>AG39-AG42</f>
        <v/>
      </c>
      <c r="AH43" s="60">
        <f>AH39-AH42</f>
        <v/>
      </c>
      <c r="AI43" s="60">
        <f>AI39-AI42</f>
        <v/>
      </c>
      <c r="AJ43" s="60">
        <f>AJ39-AJ42</f>
        <v/>
      </c>
      <c r="AK43" s="60">
        <f>AK39-AK42</f>
        <v/>
      </c>
      <c r="AL43" s="60">
        <f>AL39-AL42</f>
        <v/>
      </c>
      <c r="AM43" s="60">
        <f>AM39-AM42</f>
        <v/>
      </c>
      <c r="AN43" s="60">
        <f>AN39-AN42</f>
        <v/>
      </c>
      <c r="AO43" s="60">
        <f>AO39-AO42</f>
        <v/>
      </c>
      <c r="AP43" s="60">
        <f>AP39-AP42</f>
        <v/>
      </c>
      <c r="AQ43" s="60">
        <f>AQ39-AQ42</f>
        <v/>
      </c>
      <c r="AR43" s="60">
        <f>AR39-AR42</f>
        <v/>
      </c>
      <c r="AS43" s="60">
        <f>AS39-AS42</f>
        <v/>
      </c>
      <c r="AT43" s="60">
        <f>AT39-AT42</f>
        <v/>
      </c>
      <c r="AU43" s="60">
        <f>AU39-AU42</f>
        <v/>
      </c>
      <c r="AV43" s="60">
        <f>AV39-AV42</f>
        <v/>
      </c>
      <c r="AW43" s="60">
        <f>AW39-AW42</f>
        <v/>
      </c>
      <c r="AX43" s="60">
        <f>AX39-AX42</f>
        <v/>
      </c>
      <c r="AY43" s="60">
        <f>AY39-AY42</f>
        <v/>
      </c>
      <c r="AZ43" s="60">
        <f>AZ39-AZ42</f>
        <v/>
      </c>
      <c r="BA43" s="60">
        <f>BA39-BA42</f>
        <v/>
      </c>
      <c r="BB43" s="60">
        <f>BB39-BB42</f>
        <v/>
      </c>
      <c r="BC43" s="60">
        <f>BC39-BC42</f>
        <v/>
      </c>
      <c r="BD43" s="60">
        <f>BD39-BD42</f>
        <v/>
      </c>
      <c r="BE43" s="60">
        <f>BE39-BE42</f>
        <v/>
      </c>
      <c r="BF43" s="60">
        <f>BF39-BF42</f>
        <v/>
      </c>
      <c r="BG43" s="60">
        <f>BG39-BG42</f>
        <v/>
      </c>
      <c r="BH43" s="60">
        <f>BH39-BH42</f>
        <v/>
      </c>
      <c r="BI43" s="60">
        <f>BI39-BI42</f>
        <v/>
      </c>
      <c r="BJ43" s="60">
        <f>BJ39-BJ42</f>
        <v/>
      </c>
    </row>
    <row r="44">
      <c r="A44" s="43" t="n"/>
      <c r="B44" s="43" t="inlineStr">
        <is>
          <t>Interest expense</t>
        </is>
      </c>
      <c r="C44" s="60">
        <f>C75*Assumptions!$C$19/12</f>
        <v/>
      </c>
      <c r="D44" s="60">
        <f>D75*Assumptions!$C$19/12</f>
        <v/>
      </c>
      <c r="E44" s="60">
        <f>E75*Assumptions!$C$19/12</f>
        <v/>
      </c>
      <c r="F44" s="60">
        <f>F75*Assumptions!$C$19/12</f>
        <v/>
      </c>
      <c r="G44" s="60">
        <f>G75*Assumptions!$C$19/12</f>
        <v/>
      </c>
      <c r="H44" s="60">
        <f>H75*Assumptions!$C$19/12</f>
        <v/>
      </c>
      <c r="I44" s="60">
        <f>I75*Assumptions!$C$19/12</f>
        <v/>
      </c>
      <c r="J44" s="60">
        <f>J75*Assumptions!$C$19/12</f>
        <v/>
      </c>
      <c r="K44" s="60">
        <f>K75*Assumptions!$C$19/12</f>
        <v/>
      </c>
      <c r="L44" s="60">
        <f>L75*Assumptions!$C$19/12</f>
        <v/>
      </c>
      <c r="M44" s="60">
        <f>M75*Assumptions!$C$19/12</f>
        <v/>
      </c>
      <c r="N44" s="60">
        <f>N75*Assumptions!$C$19/12</f>
        <v/>
      </c>
      <c r="O44" s="60">
        <f>O75*Assumptions!$C$19/12</f>
        <v/>
      </c>
      <c r="P44" s="60">
        <f>P75*Assumptions!$C$19/12</f>
        <v/>
      </c>
      <c r="Q44" s="60">
        <f>Q75*Assumptions!$C$19/12</f>
        <v/>
      </c>
      <c r="R44" s="60">
        <f>R75*Assumptions!$C$19/12</f>
        <v/>
      </c>
      <c r="S44" s="60">
        <f>S75*Assumptions!$C$19/12</f>
        <v/>
      </c>
      <c r="T44" s="60">
        <f>T75*Assumptions!$C$19/12</f>
        <v/>
      </c>
      <c r="U44" s="60">
        <f>U75*Assumptions!$C$19/12</f>
        <v/>
      </c>
      <c r="V44" s="60">
        <f>V75*Assumptions!$C$19/12</f>
        <v/>
      </c>
      <c r="W44" s="60">
        <f>W75*Assumptions!$C$19/12</f>
        <v/>
      </c>
      <c r="X44" s="60">
        <f>X75*Assumptions!$C$19/12</f>
        <v/>
      </c>
      <c r="Y44" s="60">
        <f>Y75*Assumptions!$C$19/12</f>
        <v/>
      </c>
      <c r="Z44" s="60">
        <f>Z75*Assumptions!$C$19/12</f>
        <v/>
      </c>
      <c r="AA44" s="60">
        <f>AA75*Assumptions!$C$19/12</f>
        <v/>
      </c>
      <c r="AB44" s="60">
        <f>AB75*Assumptions!$C$19/12</f>
        <v/>
      </c>
      <c r="AC44" s="60">
        <f>AC75*Assumptions!$C$19/12</f>
        <v/>
      </c>
      <c r="AD44" s="60">
        <f>AD75*Assumptions!$C$19/12</f>
        <v/>
      </c>
      <c r="AE44" s="60">
        <f>AE75*Assumptions!$C$19/12</f>
        <v/>
      </c>
      <c r="AF44" s="60">
        <f>AF75*Assumptions!$C$19/12</f>
        <v/>
      </c>
      <c r="AG44" s="60">
        <f>AG75*Assumptions!$C$19/12</f>
        <v/>
      </c>
      <c r="AH44" s="60">
        <f>AH75*Assumptions!$C$19/12</f>
        <v/>
      </c>
      <c r="AI44" s="60">
        <f>AI75*Assumptions!$C$19/12</f>
        <v/>
      </c>
      <c r="AJ44" s="60">
        <f>AJ75*Assumptions!$C$19/12</f>
        <v/>
      </c>
      <c r="AK44" s="60">
        <f>AK75*Assumptions!$C$19/12</f>
        <v/>
      </c>
      <c r="AL44" s="60">
        <f>AL75*Assumptions!$C$19/12</f>
        <v/>
      </c>
      <c r="AM44" s="60">
        <f>AM75*Assumptions!$C$19/12</f>
        <v/>
      </c>
      <c r="AN44" s="60">
        <f>AN75*Assumptions!$C$19/12</f>
        <v/>
      </c>
      <c r="AO44" s="60">
        <f>AO75*Assumptions!$C$19/12</f>
        <v/>
      </c>
      <c r="AP44" s="60">
        <f>AP75*Assumptions!$C$19/12</f>
        <v/>
      </c>
      <c r="AQ44" s="60">
        <f>AQ75*Assumptions!$C$19/12</f>
        <v/>
      </c>
      <c r="AR44" s="60">
        <f>AR75*Assumptions!$C$19/12</f>
        <v/>
      </c>
      <c r="AS44" s="60">
        <f>AS75*Assumptions!$C$19/12</f>
        <v/>
      </c>
      <c r="AT44" s="60">
        <f>AT75*Assumptions!$C$19/12</f>
        <v/>
      </c>
      <c r="AU44" s="60">
        <f>AU75*Assumptions!$C$19/12</f>
        <v/>
      </c>
      <c r="AV44" s="60">
        <f>AV75*Assumptions!$C$19/12</f>
        <v/>
      </c>
      <c r="AW44" s="60">
        <f>AW75*Assumptions!$C$19/12</f>
        <v/>
      </c>
      <c r="AX44" s="60">
        <f>AX75*Assumptions!$C$19/12</f>
        <v/>
      </c>
      <c r="AY44" s="60">
        <f>AY75*Assumptions!$C$19/12</f>
        <v/>
      </c>
      <c r="AZ44" s="60">
        <f>AZ75*Assumptions!$C$19/12</f>
        <v/>
      </c>
      <c r="BA44" s="60">
        <f>BA75*Assumptions!$C$19/12</f>
        <v/>
      </c>
      <c r="BB44" s="60">
        <f>BB75*Assumptions!$C$19/12</f>
        <v/>
      </c>
      <c r="BC44" s="60">
        <f>BC75*Assumptions!$C$19/12</f>
        <v/>
      </c>
      <c r="BD44" s="60">
        <f>BD75*Assumptions!$C$19/12</f>
        <v/>
      </c>
      <c r="BE44" s="60">
        <f>BE75*Assumptions!$C$19/12</f>
        <v/>
      </c>
      <c r="BF44" s="60">
        <f>BF75*Assumptions!$C$19/12</f>
        <v/>
      </c>
      <c r="BG44" s="60">
        <f>BG75*Assumptions!$C$19/12</f>
        <v/>
      </c>
      <c r="BH44" s="60">
        <f>BH75*Assumptions!$C$19/12</f>
        <v/>
      </c>
      <c r="BI44" s="60">
        <f>BI75*Assumptions!$C$19/12</f>
        <v/>
      </c>
      <c r="BJ44" s="60">
        <f>BJ75*Assumptions!$C$19/12</f>
        <v/>
      </c>
    </row>
    <row r="45">
      <c r="A45" s="43" t="n"/>
      <c r="B45" s="43" t="inlineStr">
        <is>
          <t>Pre-tax income</t>
        </is>
      </c>
      <c r="C45" s="60">
        <f>C43-C44</f>
        <v/>
      </c>
      <c r="D45" s="60">
        <f>D43-D44</f>
        <v/>
      </c>
      <c r="E45" s="60">
        <f>E43-E44</f>
        <v/>
      </c>
      <c r="F45" s="60">
        <f>F43-F44</f>
        <v/>
      </c>
      <c r="G45" s="60">
        <f>G43-G44</f>
        <v/>
      </c>
      <c r="H45" s="60">
        <f>H43-H44</f>
        <v/>
      </c>
      <c r="I45" s="60">
        <f>I43-I44</f>
        <v/>
      </c>
      <c r="J45" s="60">
        <f>J43-J44</f>
        <v/>
      </c>
      <c r="K45" s="60">
        <f>K43-K44</f>
        <v/>
      </c>
      <c r="L45" s="60">
        <f>L43-L44</f>
        <v/>
      </c>
      <c r="M45" s="60">
        <f>M43-M44</f>
        <v/>
      </c>
      <c r="N45" s="60">
        <f>N43-N44</f>
        <v/>
      </c>
      <c r="O45" s="60">
        <f>O43-O44</f>
        <v/>
      </c>
      <c r="P45" s="60">
        <f>P43-P44</f>
        <v/>
      </c>
      <c r="Q45" s="60">
        <f>Q43-Q44</f>
        <v/>
      </c>
      <c r="R45" s="60">
        <f>R43-R44</f>
        <v/>
      </c>
      <c r="S45" s="60">
        <f>S43-S44</f>
        <v/>
      </c>
      <c r="T45" s="60">
        <f>T43-T44</f>
        <v/>
      </c>
      <c r="U45" s="60">
        <f>U43-U44</f>
        <v/>
      </c>
      <c r="V45" s="60">
        <f>V43-V44</f>
        <v/>
      </c>
      <c r="W45" s="60">
        <f>W43-W44</f>
        <v/>
      </c>
      <c r="X45" s="60">
        <f>X43-X44</f>
        <v/>
      </c>
      <c r="Y45" s="60">
        <f>Y43-Y44</f>
        <v/>
      </c>
      <c r="Z45" s="60">
        <f>Z43-Z44</f>
        <v/>
      </c>
      <c r="AA45" s="60">
        <f>AA43-AA44</f>
        <v/>
      </c>
      <c r="AB45" s="60">
        <f>AB43-AB44</f>
        <v/>
      </c>
      <c r="AC45" s="60">
        <f>AC43-AC44</f>
        <v/>
      </c>
      <c r="AD45" s="60">
        <f>AD43-AD44</f>
        <v/>
      </c>
      <c r="AE45" s="60">
        <f>AE43-AE44</f>
        <v/>
      </c>
      <c r="AF45" s="60">
        <f>AF43-AF44</f>
        <v/>
      </c>
      <c r="AG45" s="60">
        <f>AG43-AG44</f>
        <v/>
      </c>
      <c r="AH45" s="60">
        <f>AH43-AH44</f>
        <v/>
      </c>
      <c r="AI45" s="60">
        <f>AI43-AI44</f>
        <v/>
      </c>
      <c r="AJ45" s="60">
        <f>AJ43-AJ44</f>
        <v/>
      </c>
      <c r="AK45" s="60">
        <f>AK43-AK44</f>
        <v/>
      </c>
      <c r="AL45" s="60">
        <f>AL43-AL44</f>
        <v/>
      </c>
      <c r="AM45" s="60">
        <f>AM43-AM44</f>
        <v/>
      </c>
      <c r="AN45" s="60">
        <f>AN43-AN44</f>
        <v/>
      </c>
      <c r="AO45" s="60">
        <f>AO43-AO44</f>
        <v/>
      </c>
      <c r="AP45" s="60">
        <f>AP43-AP44</f>
        <v/>
      </c>
      <c r="AQ45" s="60">
        <f>AQ43-AQ44</f>
        <v/>
      </c>
      <c r="AR45" s="60">
        <f>AR43-AR44</f>
        <v/>
      </c>
      <c r="AS45" s="60">
        <f>AS43-AS44</f>
        <v/>
      </c>
      <c r="AT45" s="60">
        <f>AT43-AT44</f>
        <v/>
      </c>
      <c r="AU45" s="60">
        <f>AU43-AU44</f>
        <v/>
      </c>
      <c r="AV45" s="60">
        <f>AV43-AV44</f>
        <v/>
      </c>
      <c r="AW45" s="60">
        <f>AW43-AW44</f>
        <v/>
      </c>
      <c r="AX45" s="60">
        <f>AX43-AX44</f>
        <v/>
      </c>
      <c r="AY45" s="60">
        <f>AY43-AY44</f>
        <v/>
      </c>
      <c r="AZ45" s="60">
        <f>AZ43-AZ44</f>
        <v/>
      </c>
      <c r="BA45" s="60">
        <f>BA43-BA44</f>
        <v/>
      </c>
      <c r="BB45" s="60">
        <f>BB43-BB44</f>
        <v/>
      </c>
      <c r="BC45" s="60">
        <f>BC43-BC44</f>
        <v/>
      </c>
      <c r="BD45" s="60">
        <f>BD43-BD44</f>
        <v/>
      </c>
      <c r="BE45" s="60">
        <f>BE43-BE44</f>
        <v/>
      </c>
      <c r="BF45" s="60">
        <f>BF43-BF44</f>
        <v/>
      </c>
      <c r="BG45" s="60">
        <f>BG43-BG44</f>
        <v/>
      </c>
      <c r="BH45" s="60">
        <f>BH43-BH44</f>
        <v/>
      </c>
      <c r="BI45" s="60">
        <f>BI43-BI44</f>
        <v/>
      </c>
      <c r="BJ45" s="60">
        <f>BJ43-BJ44</f>
        <v/>
      </c>
    </row>
    <row r="46">
      <c r="A46" s="43" t="n"/>
      <c r="B46" s="43" t="inlineStr">
        <is>
          <t>Taxes (26%, monthly, no NOLs)</t>
        </is>
      </c>
      <c r="C46" s="60">
        <f>MAX(0,C45)*Assumptions!$C$21</f>
        <v/>
      </c>
      <c r="D46" s="60">
        <f>MAX(0,D45)*Assumptions!$C$21</f>
        <v/>
      </c>
      <c r="E46" s="60">
        <f>MAX(0,E45)*Assumptions!$C$21</f>
        <v/>
      </c>
      <c r="F46" s="60">
        <f>MAX(0,F45)*Assumptions!$C$21</f>
        <v/>
      </c>
      <c r="G46" s="60">
        <f>MAX(0,G45)*Assumptions!$C$21</f>
        <v/>
      </c>
      <c r="H46" s="60">
        <f>MAX(0,H45)*Assumptions!$C$21</f>
        <v/>
      </c>
      <c r="I46" s="60">
        <f>MAX(0,I45)*Assumptions!$C$21</f>
        <v/>
      </c>
      <c r="J46" s="60">
        <f>MAX(0,J45)*Assumptions!$C$21</f>
        <v/>
      </c>
      <c r="K46" s="60">
        <f>MAX(0,K45)*Assumptions!$C$21</f>
        <v/>
      </c>
      <c r="L46" s="60">
        <f>MAX(0,L45)*Assumptions!$C$21</f>
        <v/>
      </c>
      <c r="M46" s="60">
        <f>MAX(0,M45)*Assumptions!$C$21</f>
        <v/>
      </c>
      <c r="N46" s="60">
        <f>MAX(0,N45)*Assumptions!$C$21</f>
        <v/>
      </c>
      <c r="O46" s="60">
        <f>MAX(0,O45)*Assumptions!$C$21</f>
        <v/>
      </c>
      <c r="P46" s="60">
        <f>MAX(0,P45)*Assumptions!$C$21</f>
        <v/>
      </c>
      <c r="Q46" s="60">
        <f>MAX(0,Q45)*Assumptions!$C$21</f>
        <v/>
      </c>
      <c r="R46" s="60">
        <f>MAX(0,R45)*Assumptions!$C$21</f>
        <v/>
      </c>
      <c r="S46" s="60">
        <f>MAX(0,S45)*Assumptions!$C$21</f>
        <v/>
      </c>
      <c r="T46" s="60">
        <f>MAX(0,T45)*Assumptions!$C$21</f>
        <v/>
      </c>
      <c r="U46" s="60">
        <f>MAX(0,U45)*Assumptions!$C$21</f>
        <v/>
      </c>
      <c r="V46" s="60">
        <f>MAX(0,V45)*Assumptions!$C$21</f>
        <v/>
      </c>
      <c r="W46" s="60">
        <f>MAX(0,W45)*Assumptions!$C$21</f>
        <v/>
      </c>
      <c r="X46" s="60">
        <f>MAX(0,X45)*Assumptions!$C$21</f>
        <v/>
      </c>
      <c r="Y46" s="60">
        <f>MAX(0,Y45)*Assumptions!$C$21</f>
        <v/>
      </c>
      <c r="Z46" s="60">
        <f>MAX(0,Z45)*Assumptions!$C$21</f>
        <v/>
      </c>
      <c r="AA46" s="60">
        <f>MAX(0,AA45)*Assumptions!$C$21</f>
        <v/>
      </c>
      <c r="AB46" s="60">
        <f>MAX(0,AB45)*Assumptions!$C$21</f>
        <v/>
      </c>
      <c r="AC46" s="60">
        <f>MAX(0,AC45)*Assumptions!$C$21</f>
        <v/>
      </c>
      <c r="AD46" s="60">
        <f>MAX(0,AD45)*Assumptions!$C$21</f>
        <v/>
      </c>
      <c r="AE46" s="60">
        <f>MAX(0,AE45)*Assumptions!$C$21</f>
        <v/>
      </c>
      <c r="AF46" s="60">
        <f>MAX(0,AF45)*Assumptions!$C$21</f>
        <v/>
      </c>
      <c r="AG46" s="60">
        <f>MAX(0,AG45)*Assumptions!$C$21</f>
        <v/>
      </c>
      <c r="AH46" s="60">
        <f>MAX(0,AH45)*Assumptions!$C$21</f>
        <v/>
      </c>
      <c r="AI46" s="60">
        <f>MAX(0,AI45)*Assumptions!$C$21</f>
        <v/>
      </c>
      <c r="AJ46" s="60">
        <f>MAX(0,AJ45)*Assumptions!$C$21</f>
        <v/>
      </c>
      <c r="AK46" s="60">
        <f>MAX(0,AK45)*Assumptions!$C$21</f>
        <v/>
      </c>
      <c r="AL46" s="60">
        <f>MAX(0,AL45)*Assumptions!$C$21</f>
        <v/>
      </c>
      <c r="AM46" s="60">
        <f>MAX(0,AM45)*Assumptions!$C$21</f>
        <v/>
      </c>
      <c r="AN46" s="60">
        <f>MAX(0,AN45)*Assumptions!$C$21</f>
        <v/>
      </c>
      <c r="AO46" s="60">
        <f>MAX(0,AO45)*Assumptions!$C$21</f>
        <v/>
      </c>
      <c r="AP46" s="60">
        <f>MAX(0,AP45)*Assumptions!$C$21</f>
        <v/>
      </c>
      <c r="AQ46" s="60">
        <f>MAX(0,AQ45)*Assumptions!$C$21</f>
        <v/>
      </c>
      <c r="AR46" s="60">
        <f>MAX(0,AR45)*Assumptions!$C$21</f>
        <v/>
      </c>
      <c r="AS46" s="60">
        <f>MAX(0,AS45)*Assumptions!$C$21</f>
        <v/>
      </c>
      <c r="AT46" s="60">
        <f>MAX(0,AT45)*Assumptions!$C$21</f>
        <v/>
      </c>
      <c r="AU46" s="60">
        <f>MAX(0,AU45)*Assumptions!$C$21</f>
        <v/>
      </c>
      <c r="AV46" s="60">
        <f>MAX(0,AV45)*Assumptions!$C$21</f>
        <v/>
      </c>
      <c r="AW46" s="60">
        <f>MAX(0,AW45)*Assumptions!$C$21</f>
        <v/>
      </c>
      <c r="AX46" s="60">
        <f>MAX(0,AX45)*Assumptions!$C$21</f>
        <v/>
      </c>
      <c r="AY46" s="60">
        <f>MAX(0,AY45)*Assumptions!$C$21</f>
        <v/>
      </c>
      <c r="AZ46" s="60">
        <f>MAX(0,AZ45)*Assumptions!$C$21</f>
        <v/>
      </c>
      <c r="BA46" s="60">
        <f>MAX(0,BA45)*Assumptions!$C$21</f>
        <v/>
      </c>
      <c r="BB46" s="60">
        <f>MAX(0,BB45)*Assumptions!$C$21</f>
        <v/>
      </c>
      <c r="BC46" s="60">
        <f>MAX(0,BC45)*Assumptions!$C$21</f>
        <v/>
      </c>
      <c r="BD46" s="60">
        <f>MAX(0,BD45)*Assumptions!$C$21</f>
        <v/>
      </c>
      <c r="BE46" s="60">
        <f>MAX(0,BE45)*Assumptions!$C$21</f>
        <v/>
      </c>
      <c r="BF46" s="60">
        <f>MAX(0,BF45)*Assumptions!$C$21</f>
        <v/>
      </c>
      <c r="BG46" s="60">
        <f>MAX(0,BG45)*Assumptions!$C$21</f>
        <v/>
      </c>
      <c r="BH46" s="60">
        <f>MAX(0,BH45)*Assumptions!$C$21</f>
        <v/>
      </c>
      <c r="BI46" s="60">
        <f>MAX(0,BI45)*Assumptions!$C$21</f>
        <v/>
      </c>
      <c r="BJ46" s="60">
        <f>MAX(0,BJ45)*Assumptions!$C$21</f>
        <v/>
      </c>
    </row>
    <row r="47">
      <c r="A47" s="43" t="n"/>
      <c r="B47" s="50" t="inlineStr">
        <is>
          <t>Net income</t>
        </is>
      </c>
      <c r="C47" s="60">
        <f>C45-C46</f>
        <v/>
      </c>
      <c r="D47" s="60">
        <f>D45-D46</f>
        <v/>
      </c>
      <c r="E47" s="60">
        <f>E45-E46</f>
        <v/>
      </c>
      <c r="F47" s="60">
        <f>F45-F46</f>
        <v/>
      </c>
      <c r="G47" s="60">
        <f>G45-G46</f>
        <v/>
      </c>
      <c r="H47" s="60">
        <f>H45-H46</f>
        <v/>
      </c>
      <c r="I47" s="60">
        <f>I45-I46</f>
        <v/>
      </c>
      <c r="J47" s="60">
        <f>J45-J46</f>
        <v/>
      </c>
      <c r="K47" s="60">
        <f>K45-K46</f>
        <v/>
      </c>
      <c r="L47" s="60">
        <f>L45-L46</f>
        <v/>
      </c>
      <c r="M47" s="60">
        <f>M45-M46</f>
        <v/>
      </c>
      <c r="N47" s="60">
        <f>N45-N46</f>
        <v/>
      </c>
      <c r="O47" s="60">
        <f>O45-O46</f>
        <v/>
      </c>
      <c r="P47" s="60">
        <f>P45-P46</f>
        <v/>
      </c>
      <c r="Q47" s="60">
        <f>Q45-Q46</f>
        <v/>
      </c>
      <c r="R47" s="60">
        <f>R45-R46</f>
        <v/>
      </c>
      <c r="S47" s="60">
        <f>S45-S46</f>
        <v/>
      </c>
      <c r="T47" s="60">
        <f>T45-T46</f>
        <v/>
      </c>
      <c r="U47" s="60">
        <f>U45-U46</f>
        <v/>
      </c>
      <c r="V47" s="60">
        <f>V45-V46</f>
        <v/>
      </c>
      <c r="W47" s="60">
        <f>W45-W46</f>
        <v/>
      </c>
      <c r="X47" s="60">
        <f>X45-X46</f>
        <v/>
      </c>
      <c r="Y47" s="60">
        <f>Y45-Y46</f>
        <v/>
      </c>
      <c r="Z47" s="60">
        <f>Z45-Z46</f>
        <v/>
      </c>
      <c r="AA47" s="60">
        <f>AA45-AA46</f>
        <v/>
      </c>
      <c r="AB47" s="60">
        <f>AB45-AB46</f>
        <v/>
      </c>
      <c r="AC47" s="60">
        <f>AC45-AC46</f>
        <v/>
      </c>
      <c r="AD47" s="60">
        <f>AD45-AD46</f>
        <v/>
      </c>
      <c r="AE47" s="60">
        <f>AE45-AE46</f>
        <v/>
      </c>
      <c r="AF47" s="60">
        <f>AF45-AF46</f>
        <v/>
      </c>
      <c r="AG47" s="60">
        <f>AG45-AG46</f>
        <v/>
      </c>
      <c r="AH47" s="60">
        <f>AH45-AH46</f>
        <v/>
      </c>
      <c r="AI47" s="60">
        <f>AI45-AI46</f>
        <v/>
      </c>
      <c r="AJ47" s="60">
        <f>AJ45-AJ46</f>
        <v/>
      </c>
      <c r="AK47" s="60">
        <f>AK45-AK46</f>
        <v/>
      </c>
      <c r="AL47" s="60">
        <f>AL45-AL46</f>
        <v/>
      </c>
      <c r="AM47" s="60">
        <f>AM45-AM46</f>
        <v/>
      </c>
      <c r="AN47" s="60">
        <f>AN45-AN46</f>
        <v/>
      </c>
      <c r="AO47" s="60">
        <f>AO45-AO46</f>
        <v/>
      </c>
      <c r="AP47" s="60">
        <f>AP45-AP46</f>
        <v/>
      </c>
      <c r="AQ47" s="60">
        <f>AQ45-AQ46</f>
        <v/>
      </c>
      <c r="AR47" s="60">
        <f>AR45-AR46</f>
        <v/>
      </c>
      <c r="AS47" s="60">
        <f>AS45-AS46</f>
        <v/>
      </c>
      <c r="AT47" s="60">
        <f>AT45-AT46</f>
        <v/>
      </c>
      <c r="AU47" s="60">
        <f>AU45-AU46</f>
        <v/>
      </c>
      <c r="AV47" s="60">
        <f>AV45-AV46</f>
        <v/>
      </c>
      <c r="AW47" s="60">
        <f>AW45-AW46</f>
        <v/>
      </c>
      <c r="AX47" s="60">
        <f>AX45-AX46</f>
        <v/>
      </c>
      <c r="AY47" s="60">
        <f>AY45-AY46</f>
        <v/>
      </c>
      <c r="AZ47" s="60">
        <f>AZ45-AZ46</f>
        <v/>
      </c>
      <c r="BA47" s="60">
        <f>BA45-BA46</f>
        <v/>
      </c>
      <c r="BB47" s="60">
        <f>BB45-BB46</f>
        <v/>
      </c>
      <c r="BC47" s="60">
        <f>BC45-BC46</f>
        <v/>
      </c>
      <c r="BD47" s="60">
        <f>BD45-BD46</f>
        <v/>
      </c>
      <c r="BE47" s="60">
        <f>BE45-BE46</f>
        <v/>
      </c>
      <c r="BF47" s="60">
        <f>BF45-BF46</f>
        <v/>
      </c>
      <c r="BG47" s="60">
        <f>BG45-BG46</f>
        <v/>
      </c>
      <c r="BH47" s="60">
        <f>BH45-BH46</f>
        <v/>
      </c>
      <c r="BI47" s="60">
        <f>BI45-BI46</f>
        <v/>
      </c>
      <c r="BJ47" s="60">
        <f>BJ45-BJ46</f>
        <v/>
      </c>
    </row>
    <row r="48">
      <c r="A48" s="43" t="n"/>
      <c r="B48" s="43" t="n"/>
      <c r="C48" s="43" t="n"/>
      <c r="D48" s="43" t="n"/>
      <c r="E48" s="43" t="n"/>
      <c r="F48" s="43" t="n"/>
      <c r="G48" s="43" t="n"/>
      <c r="H48" s="43" t="n"/>
      <c r="I48" s="43" t="n"/>
      <c r="J48" s="43" t="n"/>
      <c r="K48" s="43" t="n"/>
      <c r="L48" s="43" t="n"/>
      <c r="M48" s="43" t="n"/>
      <c r="N48" s="43" t="n"/>
      <c r="O48" s="43" t="n"/>
      <c r="P48" s="43" t="n"/>
      <c r="Q48" s="43" t="n"/>
      <c r="R48" s="43" t="n"/>
      <c r="S48" s="43" t="n"/>
      <c r="T48" s="43" t="n"/>
      <c r="U48" s="43" t="n"/>
      <c r="V48" s="43" t="n"/>
      <c r="W48" s="43" t="n"/>
      <c r="X48" s="43" t="n"/>
      <c r="Y48" s="43" t="n"/>
      <c r="Z48" s="43" t="n"/>
      <c r="AA48" s="43" t="n"/>
      <c r="AB48" s="43" t="n"/>
      <c r="AC48" s="43" t="n"/>
      <c r="AD48" s="43" t="n"/>
      <c r="AE48" s="43" t="n"/>
      <c r="AF48" s="43" t="n"/>
      <c r="AG48" s="43" t="n"/>
      <c r="AH48" s="43" t="n"/>
      <c r="AI48" s="43" t="n"/>
      <c r="AJ48" s="43" t="n"/>
      <c r="AK48" s="43" t="n"/>
      <c r="AL48" s="43" t="n"/>
      <c r="AM48" s="43" t="n"/>
      <c r="AN48" s="43" t="n"/>
      <c r="AO48" s="43" t="n"/>
      <c r="AP48" s="43" t="n"/>
      <c r="AQ48" s="43" t="n"/>
      <c r="AR48" s="43" t="n"/>
      <c r="AS48" s="43" t="n"/>
      <c r="AT48" s="43" t="n"/>
      <c r="AU48" s="43" t="n"/>
      <c r="AV48" s="43" t="n"/>
      <c r="AW48" s="43" t="n"/>
      <c r="AX48" s="43" t="n"/>
      <c r="AY48" s="43" t="n"/>
      <c r="AZ48" s="43" t="n"/>
      <c r="BA48" s="43" t="n"/>
      <c r="BB48" s="43" t="n"/>
      <c r="BC48" s="43" t="n"/>
      <c r="BD48" s="43" t="n"/>
      <c r="BE48" s="43" t="n"/>
      <c r="BF48" s="43" t="n"/>
      <c r="BG48" s="43" t="n"/>
      <c r="BH48" s="43" t="n"/>
      <c r="BI48" s="43" t="n"/>
      <c r="BJ48" s="43" t="n"/>
    </row>
    <row r="49">
      <c r="A49" s="43" t="n"/>
      <c r="B49" s="47" t="inlineStr">
        <is>
          <t>WORKING CAPITAL &amp; CAPEX</t>
        </is>
      </c>
      <c r="C49" s="43" t="n"/>
      <c r="D49" s="43" t="n"/>
      <c r="E49" s="43" t="n"/>
      <c r="F49" s="43" t="n"/>
      <c r="G49" s="43" t="n"/>
      <c r="H49" s="43" t="n"/>
      <c r="I49" s="43" t="n"/>
      <c r="J49" s="43" t="n"/>
      <c r="K49" s="43" t="n"/>
      <c r="L49" s="43" t="n"/>
      <c r="M49" s="43" t="n"/>
      <c r="N49" s="43" t="n"/>
      <c r="O49" s="43" t="n"/>
      <c r="P49" s="43" t="n"/>
      <c r="Q49" s="43" t="n"/>
      <c r="R49" s="43" t="n"/>
      <c r="S49" s="43" t="n"/>
      <c r="T49" s="43" t="n"/>
      <c r="U49" s="43" t="n"/>
      <c r="V49" s="43" t="n"/>
      <c r="W49" s="43" t="n"/>
      <c r="X49" s="43" t="n"/>
      <c r="Y49" s="43" t="n"/>
      <c r="Z49" s="43" t="n"/>
      <c r="AA49" s="43" t="n"/>
      <c r="AB49" s="43" t="n"/>
      <c r="AC49" s="43" t="n"/>
      <c r="AD49" s="43" t="n"/>
      <c r="AE49" s="43" t="n"/>
      <c r="AF49" s="43" t="n"/>
      <c r="AG49" s="43" t="n"/>
      <c r="AH49" s="43" t="n"/>
      <c r="AI49" s="43" t="n"/>
      <c r="AJ49" s="43" t="n"/>
      <c r="AK49" s="43" t="n"/>
      <c r="AL49" s="43" t="n"/>
      <c r="AM49" s="43" t="n"/>
      <c r="AN49" s="43" t="n"/>
      <c r="AO49" s="43" t="n"/>
      <c r="AP49" s="43" t="n"/>
      <c r="AQ49" s="43" t="n"/>
      <c r="AR49" s="43" t="n"/>
      <c r="AS49" s="43" t="n"/>
      <c r="AT49" s="43" t="n"/>
      <c r="AU49" s="43" t="n"/>
      <c r="AV49" s="43" t="n"/>
      <c r="AW49" s="43" t="n"/>
      <c r="AX49" s="43" t="n"/>
      <c r="AY49" s="43" t="n"/>
      <c r="AZ49" s="43" t="n"/>
      <c r="BA49" s="43" t="n"/>
      <c r="BB49" s="43" t="n"/>
      <c r="BC49" s="43" t="n"/>
      <c r="BD49" s="43" t="n"/>
      <c r="BE49" s="43" t="n"/>
      <c r="BF49" s="43" t="n"/>
      <c r="BG49" s="43" t="n"/>
      <c r="BH49" s="43" t="n"/>
      <c r="BI49" s="43" t="n"/>
      <c r="BJ49" s="43" t="n"/>
    </row>
    <row r="50">
      <c r="A50" s="43" t="n"/>
      <c r="B50" s="43" t="inlineStr">
        <is>
          <t>AR — Consumer (P1 + consumer add-ons)</t>
        </is>
      </c>
      <c r="C50" s="60">
        <f>(C8+SUMPRODUCT((Assumptions!$F$35:$F$42&lt;&gt;2)*C10:C17))*12*Assumptions!$C$26/365</f>
        <v/>
      </c>
      <c r="D50" s="60">
        <f>(D8+SUMPRODUCT((Assumptions!$F$35:$F$42&lt;&gt;2)*D10:D17))*12*Assumptions!$C$26/365</f>
        <v/>
      </c>
      <c r="E50" s="60">
        <f>(E8+SUMPRODUCT((Assumptions!$F$35:$F$42&lt;&gt;2)*E10:E17))*12*Assumptions!$C$26/365</f>
        <v/>
      </c>
      <c r="F50" s="60">
        <f>(F8+SUMPRODUCT((Assumptions!$F$35:$F$42&lt;&gt;2)*F10:F17))*12*Assumptions!$C$26/365</f>
        <v/>
      </c>
      <c r="G50" s="60">
        <f>(G8+SUMPRODUCT((Assumptions!$F$35:$F$42&lt;&gt;2)*G10:G17))*12*Assumptions!$C$26/365</f>
        <v/>
      </c>
      <c r="H50" s="60">
        <f>(H8+SUMPRODUCT((Assumptions!$F$35:$F$42&lt;&gt;2)*H10:H17))*12*Assumptions!$C$26/365</f>
        <v/>
      </c>
      <c r="I50" s="60">
        <f>(I8+SUMPRODUCT((Assumptions!$F$35:$F$42&lt;&gt;2)*I10:I17))*12*Assumptions!$C$26/365</f>
        <v/>
      </c>
      <c r="J50" s="60">
        <f>(J8+SUMPRODUCT((Assumptions!$F$35:$F$42&lt;&gt;2)*J10:J17))*12*Assumptions!$C$26/365</f>
        <v/>
      </c>
      <c r="K50" s="60">
        <f>(K8+SUMPRODUCT((Assumptions!$F$35:$F$42&lt;&gt;2)*K10:K17))*12*Assumptions!$C$26/365</f>
        <v/>
      </c>
      <c r="L50" s="60">
        <f>(L8+SUMPRODUCT((Assumptions!$F$35:$F$42&lt;&gt;2)*L10:L17))*12*Assumptions!$C$26/365</f>
        <v/>
      </c>
      <c r="M50" s="60">
        <f>(M8+SUMPRODUCT((Assumptions!$F$35:$F$42&lt;&gt;2)*M10:M17))*12*Assumptions!$C$26/365</f>
        <v/>
      </c>
      <c r="N50" s="60">
        <f>(N8+SUMPRODUCT((Assumptions!$F$35:$F$42&lt;&gt;2)*N10:N17))*12*Assumptions!$C$26/365</f>
        <v/>
      </c>
      <c r="O50" s="60">
        <f>(O8+SUMPRODUCT((Assumptions!$F$35:$F$42&lt;&gt;2)*O10:O17))*12*Assumptions!$C$26/365</f>
        <v/>
      </c>
      <c r="P50" s="60">
        <f>(P8+SUMPRODUCT((Assumptions!$F$35:$F$42&lt;&gt;2)*P10:P17))*12*Assumptions!$C$26/365</f>
        <v/>
      </c>
      <c r="Q50" s="60">
        <f>(Q8+SUMPRODUCT((Assumptions!$F$35:$F$42&lt;&gt;2)*Q10:Q17))*12*Assumptions!$C$26/365</f>
        <v/>
      </c>
      <c r="R50" s="60">
        <f>(R8+SUMPRODUCT((Assumptions!$F$35:$F$42&lt;&gt;2)*R10:R17))*12*Assumptions!$C$26/365</f>
        <v/>
      </c>
      <c r="S50" s="60">
        <f>(S8+SUMPRODUCT((Assumptions!$F$35:$F$42&lt;&gt;2)*S10:S17))*12*Assumptions!$C$26/365</f>
        <v/>
      </c>
      <c r="T50" s="60">
        <f>(T8+SUMPRODUCT((Assumptions!$F$35:$F$42&lt;&gt;2)*T10:T17))*12*Assumptions!$C$26/365</f>
        <v/>
      </c>
      <c r="U50" s="60">
        <f>(U8+SUMPRODUCT((Assumptions!$F$35:$F$42&lt;&gt;2)*U10:U17))*12*Assumptions!$C$26/365</f>
        <v/>
      </c>
      <c r="V50" s="60">
        <f>(V8+SUMPRODUCT((Assumptions!$F$35:$F$42&lt;&gt;2)*V10:V17))*12*Assumptions!$C$26/365</f>
        <v/>
      </c>
      <c r="W50" s="60">
        <f>(W8+SUMPRODUCT((Assumptions!$F$35:$F$42&lt;&gt;2)*W10:W17))*12*Assumptions!$C$26/365</f>
        <v/>
      </c>
      <c r="X50" s="60">
        <f>(X8+SUMPRODUCT((Assumptions!$F$35:$F$42&lt;&gt;2)*X10:X17))*12*Assumptions!$C$26/365</f>
        <v/>
      </c>
      <c r="Y50" s="60">
        <f>(Y8+SUMPRODUCT((Assumptions!$F$35:$F$42&lt;&gt;2)*Y10:Y17))*12*Assumptions!$C$26/365</f>
        <v/>
      </c>
      <c r="Z50" s="60">
        <f>(Z8+SUMPRODUCT((Assumptions!$F$35:$F$42&lt;&gt;2)*Z10:Z17))*12*Assumptions!$C$26/365</f>
        <v/>
      </c>
      <c r="AA50" s="60">
        <f>(AA8+SUMPRODUCT((Assumptions!$F$35:$F$42&lt;&gt;2)*AA10:AA17))*12*Assumptions!$C$26/365</f>
        <v/>
      </c>
      <c r="AB50" s="60">
        <f>(AB8+SUMPRODUCT((Assumptions!$F$35:$F$42&lt;&gt;2)*AB10:AB17))*12*Assumptions!$C$26/365</f>
        <v/>
      </c>
      <c r="AC50" s="60">
        <f>(AC8+SUMPRODUCT((Assumptions!$F$35:$F$42&lt;&gt;2)*AC10:AC17))*12*Assumptions!$C$26/365</f>
        <v/>
      </c>
      <c r="AD50" s="60">
        <f>(AD8+SUMPRODUCT((Assumptions!$F$35:$F$42&lt;&gt;2)*AD10:AD17))*12*Assumptions!$C$26/365</f>
        <v/>
      </c>
      <c r="AE50" s="60">
        <f>(AE8+SUMPRODUCT((Assumptions!$F$35:$F$42&lt;&gt;2)*AE10:AE17))*12*Assumptions!$C$26/365</f>
        <v/>
      </c>
      <c r="AF50" s="60">
        <f>(AF8+SUMPRODUCT((Assumptions!$F$35:$F$42&lt;&gt;2)*AF10:AF17))*12*Assumptions!$C$26/365</f>
        <v/>
      </c>
      <c r="AG50" s="60">
        <f>(AG8+SUMPRODUCT((Assumptions!$F$35:$F$42&lt;&gt;2)*AG10:AG17))*12*Assumptions!$C$26/365</f>
        <v/>
      </c>
      <c r="AH50" s="60">
        <f>(AH8+SUMPRODUCT((Assumptions!$F$35:$F$42&lt;&gt;2)*AH10:AH17))*12*Assumptions!$C$26/365</f>
        <v/>
      </c>
      <c r="AI50" s="60">
        <f>(AI8+SUMPRODUCT((Assumptions!$F$35:$F$42&lt;&gt;2)*AI10:AI17))*12*Assumptions!$C$26/365</f>
        <v/>
      </c>
      <c r="AJ50" s="60">
        <f>(AJ8+SUMPRODUCT((Assumptions!$F$35:$F$42&lt;&gt;2)*AJ10:AJ17))*12*Assumptions!$C$26/365</f>
        <v/>
      </c>
      <c r="AK50" s="60">
        <f>(AK8+SUMPRODUCT((Assumptions!$F$35:$F$42&lt;&gt;2)*AK10:AK17))*12*Assumptions!$C$26/365</f>
        <v/>
      </c>
      <c r="AL50" s="60">
        <f>(AL8+SUMPRODUCT((Assumptions!$F$35:$F$42&lt;&gt;2)*AL10:AL17))*12*Assumptions!$C$26/365</f>
        <v/>
      </c>
      <c r="AM50" s="60">
        <f>(AM8+SUMPRODUCT((Assumptions!$F$35:$F$42&lt;&gt;2)*AM10:AM17))*12*Assumptions!$C$26/365</f>
        <v/>
      </c>
      <c r="AN50" s="60">
        <f>(AN8+SUMPRODUCT((Assumptions!$F$35:$F$42&lt;&gt;2)*AN10:AN17))*12*Assumptions!$C$26/365</f>
        <v/>
      </c>
      <c r="AO50" s="60">
        <f>(AO8+SUMPRODUCT((Assumptions!$F$35:$F$42&lt;&gt;2)*AO10:AO17))*12*Assumptions!$C$26/365</f>
        <v/>
      </c>
      <c r="AP50" s="60">
        <f>(AP8+SUMPRODUCT((Assumptions!$F$35:$F$42&lt;&gt;2)*AP10:AP17))*12*Assumptions!$C$26/365</f>
        <v/>
      </c>
      <c r="AQ50" s="60">
        <f>(AQ8+SUMPRODUCT((Assumptions!$F$35:$F$42&lt;&gt;2)*AQ10:AQ17))*12*Assumptions!$C$26/365</f>
        <v/>
      </c>
      <c r="AR50" s="60">
        <f>(AR8+SUMPRODUCT((Assumptions!$F$35:$F$42&lt;&gt;2)*AR10:AR17))*12*Assumptions!$C$26/365</f>
        <v/>
      </c>
      <c r="AS50" s="60">
        <f>(AS8+SUMPRODUCT((Assumptions!$F$35:$F$42&lt;&gt;2)*AS10:AS17))*12*Assumptions!$C$26/365</f>
        <v/>
      </c>
      <c r="AT50" s="60">
        <f>(AT8+SUMPRODUCT((Assumptions!$F$35:$F$42&lt;&gt;2)*AT10:AT17))*12*Assumptions!$C$26/365</f>
        <v/>
      </c>
      <c r="AU50" s="60">
        <f>(AU8+SUMPRODUCT((Assumptions!$F$35:$F$42&lt;&gt;2)*AU10:AU17))*12*Assumptions!$C$26/365</f>
        <v/>
      </c>
      <c r="AV50" s="60">
        <f>(AV8+SUMPRODUCT((Assumptions!$F$35:$F$42&lt;&gt;2)*AV10:AV17))*12*Assumptions!$C$26/365</f>
        <v/>
      </c>
      <c r="AW50" s="60">
        <f>(AW8+SUMPRODUCT((Assumptions!$F$35:$F$42&lt;&gt;2)*AW10:AW17))*12*Assumptions!$C$26/365</f>
        <v/>
      </c>
      <c r="AX50" s="60">
        <f>(AX8+SUMPRODUCT((Assumptions!$F$35:$F$42&lt;&gt;2)*AX10:AX17))*12*Assumptions!$C$26/365</f>
        <v/>
      </c>
      <c r="AY50" s="60">
        <f>(AY8+SUMPRODUCT((Assumptions!$F$35:$F$42&lt;&gt;2)*AY10:AY17))*12*Assumptions!$C$26/365</f>
        <v/>
      </c>
      <c r="AZ50" s="60">
        <f>(AZ8+SUMPRODUCT((Assumptions!$F$35:$F$42&lt;&gt;2)*AZ10:AZ17))*12*Assumptions!$C$26/365</f>
        <v/>
      </c>
      <c r="BA50" s="60">
        <f>(BA8+SUMPRODUCT((Assumptions!$F$35:$F$42&lt;&gt;2)*BA10:BA17))*12*Assumptions!$C$26/365</f>
        <v/>
      </c>
      <c r="BB50" s="60">
        <f>(BB8+SUMPRODUCT((Assumptions!$F$35:$F$42&lt;&gt;2)*BB10:BB17))*12*Assumptions!$C$26/365</f>
        <v/>
      </c>
      <c r="BC50" s="60">
        <f>(BC8+SUMPRODUCT((Assumptions!$F$35:$F$42&lt;&gt;2)*BC10:BC17))*12*Assumptions!$C$26/365</f>
        <v/>
      </c>
      <c r="BD50" s="60">
        <f>(BD8+SUMPRODUCT((Assumptions!$F$35:$F$42&lt;&gt;2)*BD10:BD17))*12*Assumptions!$C$26/365</f>
        <v/>
      </c>
      <c r="BE50" s="60">
        <f>(BE8+SUMPRODUCT((Assumptions!$F$35:$F$42&lt;&gt;2)*BE10:BE17))*12*Assumptions!$C$26/365</f>
        <v/>
      </c>
      <c r="BF50" s="60">
        <f>(BF8+SUMPRODUCT((Assumptions!$F$35:$F$42&lt;&gt;2)*BF10:BF17))*12*Assumptions!$C$26/365</f>
        <v/>
      </c>
      <c r="BG50" s="60">
        <f>(BG8+SUMPRODUCT((Assumptions!$F$35:$F$42&lt;&gt;2)*BG10:BG17))*12*Assumptions!$C$26/365</f>
        <v/>
      </c>
      <c r="BH50" s="60">
        <f>(BH8+SUMPRODUCT((Assumptions!$F$35:$F$42&lt;&gt;2)*BH10:BH17))*12*Assumptions!$C$26/365</f>
        <v/>
      </c>
      <c r="BI50" s="60">
        <f>(BI8+SUMPRODUCT((Assumptions!$F$35:$F$42&lt;&gt;2)*BI10:BI17))*12*Assumptions!$C$26/365</f>
        <v/>
      </c>
      <c r="BJ50" s="60">
        <f>(BJ8+SUMPRODUCT((Assumptions!$F$35:$F$42&lt;&gt;2)*BJ10:BJ17))*12*Assumptions!$C$26/365</f>
        <v/>
      </c>
    </row>
    <row r="51">
      <c r="A51" s="43" t="n"/>
      <c r="B51" s="43" t="inlineStr">
        <is>
          <t>AR — Mortgage (P2 + mortgage add-ons)</t>
        </is>
      </c>
      <c r="C51" s="60">
        <f>(C9+SUMPRODUCT((Assumptions!$F$35:$F$42=2)*C10:C17))*12*Assumptions!$C$27/365</f>
        <v/>
      </c>
      <c r="D51" s="60">
        <f>(D9+SUMPRODUCT((Assumptions!$F$35:$F$42=2)*D10:D17))*12*Assumptions!$C$27/365</f>
        <v/>
      </c>
      <c r="E51" s="60">
        <f>(E9+SUMPRODUCT((Assumptions!$F$35:$F$42=2)*E10:E17))*12*Assumptions!$C$27/365</f>
        <v/>
      </c>
      <c r="F51" s="60">
        <f>(F9+SUMPRODUCT((Assumptions!$F$35:$F$42=2)*F10:F17))*12*Assumptions!$C$27/365</f>
        <v/>
      </c>
      <c r="G51" s="60">
        <f>(G9+SUMPRODUCT((Assumptions!$F$35:$F$42=2)*G10:G17))*12*Assumptions!$C$27/365</f>
        <v/>
      </c>
      <c r="H51" s="60">
        <f>(H9+SUMPRODUCT((Assumptions!$F$35:$F$42=2)*H10:H17))*12*Assumptions!$C$27/365</f>
        <v/>
      </c>
      <c r="I51" s="60">
        <f>(I9+SUMPRODUCT((Assumptions!$F$35:$F$42=2)*I10:I17))*12*Assumptions!$C$27/365</f>
        <v/>
      </c>
      <c r="J51" s="60">
        <f>(J9+SUMPRODUCT((Assumptions!$F$35:$F$42=2)*J10:J17))*12*Assumptions!$C$27/365</f>
        <v/>
      </c>
      <c r="K51" s="60">
        <f>(K9+SUMPRODUCT((Assumptions!$F$35:$F$42=2)*K10:K17))*12*Assumptions!$C$27/365</f>
        <v/>
      </c>
      <c r="L51" s="60">
        <f>(L9+SUMPRODUCT((Assumptions!$F$35:$F$42=2)*L10:L17))*12*Assumptions!$C$27/365</f>
        <v/>
      </c>
      <c r="M51" s="60">
        <f>(M9+SUMPRODUCT((Assumptions!$F$35:$F$42=2)*M10:M17))*12*Assumptions!$C$27/365</f>
        <v/>
      </c>
      <c r="N51" s="60">
        <f>(N9+SUMPRODUCT((Assumptions!$F$35:$F$42=2)*N10:N17))*12*Assumptions!$C$27/365</f>
        <v/>
      </c>
      <c r="O51" s="60">
        <f>(O9+SUMPRODUCT((Assumptions!$F$35:$F$42=2)*O10:O17))*12*Assumptions!$C$27/365</f>
        <v/>
      </c>
      <c r="P51" s="60">
        <f>(P9+SUMPRODUCT((Assumptions!$F$35:$F$42=2)*P10:P17))*12*Assumptions!$C$27/365</f>
        <v/>
      </c>
      <c r="Q51" s="60">
        <f>(Q9+SUMPRODUCT((Assumptions!$F$35:$F$42=2)*Q10:Q17))*12*Assumptions!$C$27/365</f>
        <v/>
      </c>
      <c r="R51" s="60">
        <f>(R9+SUMPRODUCT((Assumptions!$F$35:$F$42=2)*R10:R17))*12*Assumptions!$C$27/365</f>
        <v/>
      </c>
      <c r="S51" s="60">
        <f>(S9+SUMPRODUCT((Assumptions!$F$35:$F$42=2)*S10:S17))*12*Assumptions!$C$27/365</f>
        <v/>
      </c>
      <c r="T51" s="60">
        <f>(T9+SUMPRODUCT((Assumptions!$F$35:$F$42=2)*T10:T17))*12*Assumptions!$C$27/365</f>
        <v/>
      </c>
      <c r="U51" s="60">
        <f>(U9+SUMPRODUCT((Assumptions!$F$35:$F$42=2)*U10:U17))*12*Assumptions!$C$27/365</f>
        <v/>
      </c>
      <c r="V51" s="60">
        <f>(V9+SUMPRODUCT((Assumptions!$F$35:$F$42=2)*V10:V17))*12*Assumptions!$C$27/365</f>
        <v/>
      </c>
      <c r="W51" s="60">
        <f>(W9+SUMPRODUCT((Assumptions!$F$35:$F$42=2)*W10:W17))*12*Assumptions!$C$27/365</f>
        <v/>
      </c>
      <c r="X51" s="60">
        <f>(X9+SUMPRODUCT((Assumptions!$F$35:$F$42=2)*X10:X17))*12*Assumptions!$C$27/365</f>
        <v/>
      </c>
      <c r="Y51" s="60">
        <f>(Y9+SUMPRODUCT((Assumptions!$F$35:$F$42=2)*Y10:Y17))*12*Assumptions!$C$27/365</f>
        <v/>
      </c>
      <c r="Z51" s="60">
        <f>(Z9+SUMPRODUCT((Assumptions!$F$35:$F$42=2)*Z10:Z17))*12*Assumptions!$C$27/365</f>
        <v/>
      </c>
      <c r="AA51" s="60">
        <f>(AA9+SUMPRODUCT((Assumptions!$F$35:$F$42=2)*AA10:AA17))*12*Assumptions!$C$27/365</f>
        <v/>
      </c>
      <c r="AB51" s="60">
        <f>(AB9+SUMPRODUCT((Assumptions!$F$35:$F$42=2)*AB10:AB17))*12*Assumptions!$C$27/365</f>
        <v/>
      </c>
      <c r="AC51" s="60">
        <f>(AC9+SUMPRODUCT((Assumptions!$F$35:$F$42=2)*AC10:AC17))*12*Assumptions!$C$27/365</f>
        <v/>
      </c>
      <c r="AD51" s="60">
        <f>(AD9+SUMPRODUCT((Assumptions!$F$35:$F$42=2)*AD10:AD17))*12*Assumptions!$C$27/365</f>
        <v/>
      </c>
      <c r="AE51" s="60">
        <f>(AE9+SUMPRODUCT((Assumptions!$F$35:$F$42=2)*AE10:AE17))*12*Assumptions!$C$27/365</f>
        <v/>
      </c>
      <c r="AF51" s="60">
        <f>(AF9+SUMPRODUCT((Assumptions!$F$35:$F$42=2)*AF10:AF17))*12*Assumptions!$C$27/365</f>
        <v/>
      </c>
      <c r="AG51" s="60">
        <f>(AG9+SUMPRODUCT((Assumptions!$F$35:$F$42=2)*AG10:AG17))*12*Assumptions!$C$27/365</f>
        <v/>
      </c>
      <c r="AH51" s="60">
        <f>(AH9+SUMPRODUCT((Assumptions!$F$35:$F$42=2)*AH10:AH17))*12*Assumptions!$C$27/365</f>
        <v/>
      </c>
      <c r="AI51" s="60">
        <f>(AI9+SUMPRODUCT((Assumptions!$F$35:$F$42=2)*AI10:AI17))*12*Assumptions!$C$27/365</f>
        <v/>
      </c>
      <c r="AJ51" s="60">
        <f>(AJ9+SUMPRODUCT((Assumptions!$F$35:$F$42=2)*AJ10:AJ17))*12*Assumptions!$C$27/365</f>
        <v/>
      </c>
      <c r="AK51" s="60">
        <f>(AK9+SUMPRODUCT((Assumptions!$F$35:$F$42=2)*AK10:AK17))*12*Assumptions!$C$27/365</f>
        <v/>
      </c>
      <c r="AL51" s="60">
        <f>(AL9+SUMPRODUCT((Assumptions!$F$35:$F$42=2)*AL10:AL17))*12*Assumptions!$C$27/365</f>
        <v/>
      </c>
      <c r="AM51" s="60">
        <f>(AM9+SUMPRODUCT((Assumptions!$F$35:$F$42=2)*AM10:AM17))*12*Assumptions!$C$27/365</f>
        <v/>
      </c>
      <c r="AN51" s="60">
        <f>(AN9+SUMPRODUCT((Assumptions!$F$35:$F$42=2)*AN10:AN17))*12*Assumptions!$C$27/365</f>
        <v/>
      </c>
      <c r="AO51" s="60">
        <f>(AO9+SUMPRODUCT((Assumptions!$F$35:$F$42=2)*AO10:AO17))*12*Assumptions!$C$27/365</f>
        <v/>
      </c>
      <c r="AP51" s="60">
        <f>(AP9+SUMPRODUCT((Assumptions!$F$35:$F$42=2)*AP10:AP17))*12*Assumptions!$C$27/365</f>
        <v/>
      </c>
      <c r="AQ51" s="60">
        <f>(AQ9+SUMPRODUCT((Assumptions!$F$35:$F$42=2)*AQ10:AQ17))*12*Assumptions!$C$27/365</f>
        <v/>
      </c>
      <c r="AR51" s="60">
        <f>(AR9+SUMPRODUCT((Assumptions!$F$35:$F$42=2)*AR10:AR17))*12*Assumptions!$C$27/365</f>
        <v/>
      </c>
      <c r="AS51" s="60">
        <f>(AS9+SUMPRODUCT((Assumptions!$F$35:$F$42=2)*AS10:AS17))*12*Assumptions!$C$27/365</f>
        <v/>
      </c>
      <c r="AT51" s="60">
        <f>(AT9+SUMPRODUCT((Assumptions!$F$35:$F$42=2)*AT10:AT17))*12*Assumptions!$C$27/365</f>
        <v/>
      </c>
      <c r="AU51" s="60">
        <f>(AU9+SUMPRODUCT((Assumptions!$F$35:$F$42=2)*AU10:AU17))*12*Assumptions!$C$27/365</f>
        <v/>
      </c>
      <c r="AV51" s="60">
        <f>(AV9+SUMPRODUCT((Assumptions!$F$35:$F$42=2)*AV10:AV17))*12*Assumptions!$C$27/365</f>
        <v/>
      </c>
      <c r="AW51" s="60">
        <f>(AW9+SUMPRODUCT((Assumptions!$F$35:$F$42=2)*AW10:AW17))*12*Assumptions!$C$27/365</f>
        <v/>
      </c>
      <c r="AX51" s="60">
        <f>(AX9+SUMPRODUCT((Assumptions!$F$35:$F$42=2)*AX10:AX17))*12*Assumptions!$C$27/365</f>
        <v/>
      </c>
      <c r="AY51" s="60">
        <f>(AY9+SUMPRODUCT((Assumptions!$F$35:$F$42=2)*AY10:AY17))*12*Assumptions!$C$27/365</f>
        <v/>
      </c>
      <c r="AZ51" s="60">
        <f>(AZ9+SUMPRODUCT((Assumptions!$F$35:$F$42=2)*AZ10:AZ17))*12*Assumptions!$C$27/365</f>
        <v/>
      </c>
      <c r="BA51" s="60">
        <f>(BA9+SUMPRODUCT((Assumptions!$F$35:$F$42=2)*BA10:BA17))*12*Assumptions!$C$27/365</f>
        <v/>
      </c>
      <c r="BB51" s="60">
        <f>(BB9+SUMPRODUCT((Assumptions!$F$35:$F$42=2)*BB10:BB17))*12*Assumptions!$C$27/365</f>
        <v/>
      </c>
      <c r="BC51" s="60">
        <f>(BC9+SUMPRODUCT((Assumptions!$F$35:$F$42=2)*BC10:BC17))*12*Assumptions!$C$27/365</f>
        <v/>
      </c>
      <c r="BD51" s="60">
        <f>(BD9+SUMPRODUCT((Assumptions!$F$35:$F$42=2)*BD10:BD17))*12*Assumptions!$C$27/365</f>
        <v/>
      </c>
      <c r="BE51" s="60">
        <f>(BE9+SUMPRODUCT((Assumptions!$F$35:$F$42=2)*BE10:BE17))*12*Assumptions!$C$27/365</f>
        <v/>
      </c>
      <c r="BF51" s="60">
        <f>(BF9+SUMPRODUCT((Assumptions!$F$35:$F$42=2)*BF10:BF17))*12*Assumptions!$C$27/365</f>
        <v/>
      </c>
      <c r="BG51" s="60">
        <f>(BG9+SUMPRODUCT((Assumptions!$F$35:$F$42=2)*BG10:BG17))*12*Assumptions!$C$27/365</f>
        <v/>
      </c>
      <c r="BH51" s="60">
        <f>(BH9+SUMPRODUCT((Assumptions!$F$35:$F$42=2)*BH10:BH17))*12*Assumptions!$C$27/365</f>
        <v/>
      </c>
      <c r="BI51" s="60">
        <f>(BI9+SUMPRODUCT((Assumptions!$F$35:$F$42=2)*BI10:BI17))*12*Assumptions!$C$27/365</f>
        <v/>
      </c>
      <c r="BJ51" s="60">
        <f>(BJ9+SUMPRODUCT((Assumptions!$F$35:$F$42=2)*BJ10:BJ17))*12*Assumptions!$C$27/365</f>
        <v/>
      </c>
    </row>
    <row r="52">
      <c r="A52" s="43" t="n"/>
      <c r="B52" s="50" t="inlineStr">
        <is>
          <t>AR total</t>
        </is>
      </c>
      <c r="C52" s="60">
        <f>C50+C51</f>
        <v/>
      </c>
      <c r="D52" s="60">
        <f>D50+D51</f>
        <v/>
      </c>
      <c r="E52" s="60">
        <f>E50+E51</f>
        <v/>
      </c>
      <c r="F52" s="60">
        <f>F50+F51</f>
        <v/>
      </c>
      <c r="G52" s="60">
        <f>G50+G51</f>
        <v/>
      </c>
      <c r="H52" s="60">
        <f>H50+H51</f>
        <v/>
      </c>
      <c r="I52" s="60">
        <f>I50+I51</f>
        <v/>
      </c>
      <c r="J52" s="60">
        <f>J50+J51</f>
        <v/>
      </c>
      <c r="K52" s="60">
        <f>K50+K51</f>
        <v/>
      </c>
      <c r="L52" s="60">
        <f>L50+L51</f>
        <v/>
      </c>
      <c r="M52" s="60">
        <f>M50+M51</f>
        <v/>
      </c>
      <c r="N52" s="60">
        <f>N50+N51</f>
        <v/>
      </c>
      <c r="O52" s="60">
        <f>O50+O51</f>
        <v/>
      </c>
      <c r="P52" s="60">
        <f>P50+P51</f>
        <v/>
      </c>
      <c r="Q52" s="60">
        <f>Q50+Q51</f>
        <v/>
      </c>
      <c r="R52" s="60">
        <f>R50+R51</f>
        <v/>
      </c>
      <c r="S52" s="60">
        <f>S50+S51</f>
        <v/>
      </c>
      <c r="T52" s="60">
        <f>T50+T51</f>
        <v/>
      </c>
      <c r="U52" s="60">
        <f>U50+U51</f>
        <v/>
      </c>
      <c r="V52" s="60">
        <f>V50+V51</f>
        <v/>
      </c>
      <c r="W52" s="60">
        <f>W50+W51</f>
        <v/>
      </c>
      <c r="X52" s="60">
        <f>X50+X51</f>
        <v/>
      </c>
      <c r="Y52" s="60">
        <f>Y50+Y51</f>
        <v/>
      </c>
      <c r="Z52" s="60">
        <f>Z50+Z51</f>
        <v/>
      </c>
      <c r="AA52" s="60">
        <f>AA50+AA51</f>
        <v/>
      </c>
      <c r="AB52" s="60">
        <f>AB50+AB51</f>
        <v/>
      </c>
      <c r="AC52" s="60">
        <f>AC50+AC51</f>
        <v/>
      </c>
      <c r="AD52" s="60">
        <f>AD50+AD51</f>
        <v/>
      </c>
      <c r="AE52" s="60">
        <f>AE50+AE51</f>
        <v/>
      </c>
      <c r="AF52" s="60">
        <f>AF50+AF51</f>
        <v/>
      </c>
      <c r="AG52" s="60">
        <f>AG50+AG51</f>
        <v/>
      </c>
      <c r="AH52" s="60">
        <f>AH50+AH51</f>
        <v/>
      </c>
      <c r="AI52" s="60">
        <f>AI50+AI51</f>
        <v/>
      </c>
      <c r="AJ52" s="60">
        <f>AJ50+AJ51</f>
        <v/>
      </c>
      <c r="AK52" s="60">
        <f>AK50+AK51</f>
        <v/>
      </c>
      <c r="AL52" s="60">
        <f>AL50+AL51</f>
        <v/>
      </c>
      <c r="AM52" s="60">
        <f>AM50+AM51</f>
        <v/>
      </c>
      <c r="AN52" s="60">
        <f>AN50+AN51</f>
        <v/>
      </c>
      <c r="AO52" s="60">
        <f>AO50+AO51</f>
        <v/>
      </c>
      <c r="AP52" s="60">
        <f>AP50+AP51</f>
        <v/>
      </c>
      <c r="AQ52" s="60">
        <f>AQ50+AQ51</f>
        <v/>
      </c>
      <c r="AR52" s="60">
        <f>AR50+AR51</f>
        <v/>
      </c>
      <c r="AS52" s="60">
        <f>AS50+AS51</f>
        <v/>
      </c>
      <c r="AT52" s="60">
        <f>AT50+AT51</f>
        <v/>
      </c>
      <c r="AU52" s="60">
        <f>AU50+AU51</f>
        <v/>
      </c>
      <c r="AV52" s="60">
        <f>AV50+AV51</f>
        <v/>
      </c>
      <c r="AW52" s="60">
        <f>AW50+AW51</f>
        <v/>
      </c>
      <c r="AX52" s="60">
        <f>AX50+AX51</f>
        <v/>
      </c>
      <c r="AY52" s="60">
        <f>AY50+AY51</f>
        <v/>
      </c>
      <c r="AZ52" s="60">
        <f>AZ50+AZ51</f>
        <v/>
      </c>
      <c r="BA52" s="60">
        <f>BA50+BA51</f>
        <v/>
      </c>
      <c r="BB52" s="60">
        <f>BB50+BB51</f>
        <v/>
      </c>
      <c r="BC52" s="60">
        <f>BC50+BC51</f>
        <v/>
      </c>
      <c r="BD52" s="60">
        <f>BD50+BD51</f>
        <v/>
      </c>
      <c r="BE52" s="60">
        <f>BE50+BE51</f>
        <v/>
      </c>
      <c r="BF52" s="60">
        <f>BF50+BF51</f>
        <v/>
      </c>
      <c r="BG52" s="60">
        <f>BG50+BG51</f>
        <v/>
      </c>
      <c r="BH52" s="60">
        <f>BH50+BH51</f>
        <v/>
      </c>
      <c r="BI52" s="60">
        <f>BI50+BI51</f>
        <v/>
      </c>
      <c r="BJ52" s="60">
        <f>BJ50+BJ51</f>
        <v/>
      </c>
    </row>
    <row r="53">
      <c r="A53" s="43" t="n"/>
      <c r="B53" s="43" t="inlineStr">
        <is>
          <t>AR delivered at closes — platforms</t>
        </is>
      </c>
      <c r="C53" s="60">
        <f>IF(C3=Assumptions!$F$6,C8*12*Assumptions!$C$26/365,0)+IF(C3=Assumptions!$F$7,C9*12*Assumptions!$C$27/365,0)</f>
        <v/>
      </c>
      <c r="D53" s="60">
        <f>IF(D3=Assumptions!$F$6,D8*12*Assumptions!$C$26/365,0)+IF(D3=Assumptions!$F$7,D9*12*Assumptions!$C$27/365,0)</f>
        <v/>
      </c>
      <c r="E53" s="60">
        <f>IF(E3=Assumptions!$F$6,E8*12*Assumptions!$C$26/365,0)+IF(E3=Assumptions!$F$7,E9*12*Assumptions!$C$27/365,0)</f>
        <v/>
      </c>
      <c r="F53" s="60">
        <f>IF(F3=Assumptions!$F$6,F8*12*Assumptions!$C$26/365,0)+IF(F3=Assumptions!$F$7,F9*12*Assumptions!$C$27/365,0)</f>
        <v/>
      </c>
      <c r="G53" s="60">
        <f>IF(G3=Assumptions!$F$6,G8*12*Assumptions!$C$26/365,0)+IF(G3=Assumptions!$F$7,G9*12*Assumptions!$C$27/365,0)</f>
        <v/>
      </c>
      <c r="H53" s="60">
        <f>IF(H3=Assumptions!$F$6,H8*12*Assumptions!$C$26/365,0)+IF(H3=Assumptions!$F$7,H9*12*Assumptions!$C$27/365,0)</f>
        <v/>
      </c>
      <c r="I53" s="60">
        <f>IF(I3=Assumptions!$F$6,I8*12*Assumptions!$C$26/365,0)+IF(I3=Assumptions!$F$7,I9*12*Assumptions!$C$27/365,0)</f>
        <v/>
      </c>
      <c r="J53" s="60">
        <f>IF(J3=Assumptions!$F$6,J8*12*Assumptions!$C$26/365,0)+IF(J3=Assumptions!$F$7,J9*12*Assumptions!$C$27/365,0)</f>
        <v/>
      </c>
      <c r="K53" s="60">
        <f>IF(K3=Assumptions!$F$6,K8*12*Assumptions!$C$26/365,0)+IF(K3=Assumptions!$F$7,K9*12*Assumptions!$C$27/365,0)</f>
        <v/>
      </c>
      <c r="L53" s="60">
        <f>IF(L3=Assumptions!$F$6,L8*12*Assumptions!$C$26/365,0)+IF(L3=Assumptions!$F$7,L9*12*Assumptions!$C$27/365,0)</f>
        <v/>
      </c>
      <c r="M53" s="60">
        <f>IF(M3=Assumptions!$F$6,M8*12*Assumptions!$C$26/365,0)+IF(M3=Assumptions!$F$7,M9*12*Assumptions!$C$27/365,0)</f>
        <v/>
      </c>
      <c r="N53" s="60">
        <f>IF(N3=Assumptions!$F$6,N8*12*Assumptions!$C$26/365,0)+IF(N3=Assumptions!$F$7,N9*12*Assumptions!$C$27/365,0)</f>
        <v/>
      </c>
      <c r="O53" s="60">
        <f>IF(O3=Assumptions!$F$6,O8*12*Assumptions!$C$26/365,0)+IF(O3=Assumptions!$F$7,O9*12*Assumptions!$C$27/365,0)</f>
        <v/>
      </c>
      <c r="P53" s="60">
        <f>IF(P3=Assumptions!$F$6,P8*12*Assumptions!$C$26/365,0)+IF(P3=Assumptions!$F$7,P9*12*Assumptions!$C$27/365,0)</f>
        <v/>
      </c>
      <c r="Q53" s="60">
        <f>IF(Q3=Assumptions!$F$6,Q8*12*Assumptions!$C$26/365,0)+IF(Q3=Assumptions!$F$7,Q9*12*Assumptions!$C$27/365,0)</f>
        <v/>
      </c>
      <c r="R53" s="60">
        <f>IF(R3=Assumptions!$F$6,R8*12*Assumptions!$C$26/365,0)+IF(R3=Assumptions!$F$7,R9*12*Assumptions!$C$27/365,0)</f>
        <v/>
      </c>
      <c r="S53" s="60">
        <f>IF(S3=Assumptions!$F$6,S8*12*Assumptions!$C$26/365,0)+IF(S3=Assumptions!$F$7,S9*12*Assumptions!$C$27/365,0)</f>
        <v/>
      </c>
      <c r="T53" s="60">
        <f>IF(T3=Assumptions!$F$6,T8*12*Assumptions!$C$26/365,0)+IF(T3=Assumptions!$F$7,T9*12*Assumptions!$C$27/365,0)</f>
        <v/>
      </c>
      <c r="U53" s="60">
        <f>IF(U3=Assumptions!$F$6,U8*12*Assumptions!$C$26/365,0)+IF(U3=Assumptions!$F$7,U9*12*Assumptions!$C$27/365,0)</f>
        <v/>
      </c>
      <c r="V53" s="60">
        <f>IF(V3=Assumptions!$F$6,V8*12*Assumptions!$C$26/365,0)+IF(V3=Assumptions!$F$7,V9*12*Assumptions!$C$27/365,0)</f>
        <v/>
      </c>
      <c r="W53" s="60">
        <f>IF(W3=Assumptions!$F$6,W8*12*Assumptions!$C$26/365,0)+IF(W3=Assumptions!$F$7,W9*12*Assumptions!$C$27/365,0)</f>
        <v/>
      </c>
      <c r="X53" s="60">
        <f>IF(X3=Assumptions!$F$6,X8*12*Assumptions!$C$26/365,0)+IF(X3=Assumptions!$F$7,X9*12*Assumptions!$C$27/365,0)</f>
        <v/>
      </c>
      <c r="Y53" s="60">
        <f>IF(Y3=Assumptions!$F$6,Y8*12*Assumptions!$C$26/365,0)+IF(Y3=Assumptions!$F$7,Y9*12*Assumptions!$C$27/365,0)</f>
        <v/>
      </c>
      <c r="Z53" s="60">
        <f>IF(Z3=Assumptions!$F$6,Z8*12*Assumptions!$C$26/365,0)+IF(Z3=Assumptions!$F$7,Z9*12*Assumptions!$C$27/365,0)</f>
        <v/>
      </c>
      <c r="AA53" s="60">
        <f>IF(AA3=Assumptions!$F$6,AA8*12*Assumptions!$C$26/365,0)+IF(AA3=Assumptions!$F$7,AA9*12*Assumptions!$C$27/365,0)</f>
        <v/>
      </c>
      <c r="AB53" s="60">
        <f>IF(AB3=Assumptions!$F$6,AB8*12*Assumptions!$C$26/365,0)+IF(AB3=Assumptions!$F$7,AB9*12*Assumptions!$C$27/365,0)</f>
        <v/>
      </c>
      <c r="AC53" s="60">
        <f>IF(AC3=Assumptions!$F$6,AC8*12*Assumptions!$C$26/365,0)+IF(AC3=Assumptions!$F$7,AC9*12*Assumptions!$C$27/365,0)</f>
        <v/>
      </c>
      <c r="AD53" s="60">
        <f>IF(AD3=Assumptions!$F$6,AD8*12*Assumptions!$C$26/365,0)+IF(AD3=Assumptions!$F$7,AD9*12*Assumptions!$C$27/365,0)</f>
        <v/>
      </c>
      <c r="AE53" s="60">
        <f>IF(AE3=Assumptions!$F$6,AE8*12*Assumptions!$C$26/365,0)+IF(AE3=Assumptions!$F$7,AE9*12*Assumptions!$C$27/365,0)</f>
        <v/>
      </c>
      <c r="AF53" s="60">
        <f>IF(AF3=Assumptions!$F$6,AF8*12*Assumptions!$C$26/365,0)+IF(AF3=Assumptions!$F$7,AF9*12*Assumptions!$C$27/365,0)</f>
        <v/>
      </c>
      <c r="AG53" s="60">
        <f>IF(AG3=Assumptions!$F$6,AG8*12*Assumptions!$C$26/365,0)+IF(AG3=Assumptions!$F$7,AG9*12*Assumptions!$C$27/365,0)</f>
        <v/>
      </c>
      <c r="AH53" s="60">
        <f>IF(AH3=Assumptions!$F$6,AH8*12*Assumptions!$C$26/365,0)+IF(AH3=Assumptions!$F$7,AH9*12*Assumptions!$C$27/365,0)</f>
        <v/>
      </c>
      <c r="AI53" s="60">
        <f>IF(AI3=Assumptions!$F$6,AI8*12*Assumptions!$C$26/365,0)+IF(AI3=Assumptions!$F$7,AI9*12*Assumptions!$C$27/365,0)</f>
        <v/>
      </c>
      <c r="AJ53" s="60">
        <f>IF(AJ3=Assumptions!$F$6,AJ8*12*Assumptions!$C$26/365,0)+IF(AJ3=Assumptions!$F$7,AJ9*12*Assumptions!$C$27/365,0)</f>
        <v/>
      </c>
      <c r="AK53" s="60">
        <f>IF(AK3=Assumptions!$F$6,AK8*12*Assumptions!$C$26/365,0)+IF(AK3=Assumptions!$F$7,AK9*12*Assumptions!$C$27/365,0)</f>
        <v/>
      </c>
      <c r="AL53" s="60">
        <f>IF(AL3=Assumptions!$F$6,AL8*12*Assumptions!$C$26/365,0)+IF(AL3=Assumptions!$F$7,AL9*12*Assumptions!$C$27/365,0)</f>
        <v/>
      </c>
      <c r="AM53" s="60">
        <f>IF(AM3=Assumptions!$F$6,AM8*12*Assumptions!$C$26/365,0)+IF(AM3=Assumptions!$F$7,AM9*12*Assumptions!$C$27/365,0)</f>
        <v/>
      </c>
      <c r="AN53" s="60">
        <f>IF(AN3=Assumptions!$F$6,AN8*12*Assumptions!$C$26/365,0)+IF(AN3=Assumptions!$F$7,AN9*12*Assumptions!$C$27/365,0)</f>
        <v/>
      </c>
      <c r="AO53" s="60">
        <f>IF(AO3=Assumptions!$F$6,AO8*12*Assumptions!$C$26/365,0)+IF(AO3=Assumptions!$F$7,AO9*12*Assumptions!$C$27/365,0)</f>
        <v/>
      </c>
      <c r="AP53" s="60">
        <f>IF(AP3=Assumptions!$F$6,AP8*12*Assumptions!$C$26/365,0)+IF(AP3=Assumptions!$F$7,AP9*12*Assumptions!$C$27/365,0)</f>
        <v/>
      </c>
      <c r="AQ53" s="60">
        <f>IF(AQ3=Assumptions!$F$6,AQ8*12*Assumptions!$C$26/365,0)+IF(AQ3=Assumptions!$F$7,AQ9*12*Assumptions!$C$27/365,0)</f>
        <v/>
      </c>
      <c r="AR53" s="60">
        <f>IF(AR3=Assumptions!$F$6,AR8*12*Assumptions!$C$26/365,0)+IF(AR3=Assumptions!$F$7,AR9*12*Assumptions!$C$27/365,0)</f>
        <v/>
      </c>
      <c r="AS53" s="60">
        <f>IF(AS3=Assumptions!$F$6,AS8*12*Assumptions!$C$26/365,0)+IF(AS3=Assumptions!$F$7,AS9*12*Assumptions!$C$27/365,0)</f>
        <v/>
      </c>
      <c r="AT53" s="60">
        <f>IF(AT3=Assumptions!$F$6,AT8*12*Assumptions!$C$26/365,0)+IF(AT3=Assumptions!$F$7,AT9*12*Assumptions!$C$27/365,0)</f>
        <v/>
      </c>
      <c r="AU53" s="60">
        <f>IF(AU3=Assumptions!$F$6,AU8*12*Assumptions!$C$26/365,0)+IF(AU3=Assumptions!$F$7,AU9*12*Assumptions!$C$27/365,0)</f>
        <v/>
      </c>
      <c r="AV53" s="60">
        <f>IF(AV3=Assumptions!$F$6,AV8*12*Assumptions!$C$26/365,0)+IF(AV3=Assumptions!$F$7,AV9*12*Assumptions!$C$27/365,0)</f>
        <v/>
      </c>
      <c r="AW53" s="60">
        <f>IF(AW3=Assumptions!$F$6,AW8*12*Assumptions!$C$26/365,0)+IF(AW3=Assumptions!$F$7,AW9*12*Assumptions!$C$27/365,0)</f>
        <v/>
      </c>
      <c r="AX53" s="60">
        <f>IF(AX3=Assumptions!$F$6,AX8*12*Assumptions!$C$26/365,0)+IF(AX3=Assumptions!$F$7,AX9*12*Assumptions!$C$27/365,0)</f>
        <v/>
      </c>
      <c r="AY53" s="60">
        <f>IF(AY3=Assumptions!$F$6,AY8*12*Assumptions!$C$26/365,0)+IF(AY3=Assumptions!$F$7,AY9*12*Assumptions!$C$27/365,0)</f>
        <v/>
      </c>
      <c r="AZ53" s="60">
        <f>IF(AZ3=Assumptions!$F$6,AZ8*12*Assumptions!$C$26/365,0)+IF(AZ3=Assumptions!$F$7,AZ9*12*Assumptions!$C$27/365,0)</f>
        <v/>
      </c>
      <c r="BA53" s="60">
        <f>IF(BA3=Assumptions!$F$6,BA8*12*Assumptions!$C$26/365,0)+IF(BA3=Assumptions!$F$7,BA9*12*Assumptions!$C$27/365,0)</f>
        <v/>
      </c>
      <c r="BB53" s="60">
        <f>IF(BB3=Assumptions!$F$6,BB8*12*Assumptions!$C$26/365,0)+IF(BB3=Assumptions!$F$7,BB9*12*Assumptions!$C$27/365,0)</f>
        <v/>
      </c>
      <c r="BC53" s="60">
        <f>IF(BC3=Assumptions!$F$6,BC8*12*Assumptions!$C$26/365,0)+IF(BC3=Assumptions!$F$7,BC9*12*Assumptions!$C$27/365,0)</f>
        <v/>
      </c>
      <c r="BD53" s="60">
        <f>IF(BD3=Assumptions!$F$6,BD8*12*Assumptions!$C$26/365,0)+IF(BD3=Assumptions!$F$7,BD9*12*Assumptions!$C$27/365,0)</f>
        <v/>
      </c>
      <c r="BE53" s="60">
        <f>IF(BE3=Assumptions!$F$6,BE8*12*Assumptions!$C$26/365,0)+IF(BE3=Assumptions!$F$7,BE9*12*Assumptions!$C$27/365,0)</f>
        <v/>
      </c>
      <c r="BF53" s="60">
        <f>IF(BF3=Assumptions!$F$6,BF8*12*Assumptions!$C$26/365,0)+IF(BF3=Assumptions!$F$7,BF9*12*Assumptions!$C$27/365,0)</f>
        <v/>
      </c>
      <c r="BG53" s="60">
        <f>IF(BG3=Assumptions!$F$6,BG8*12*Assumptions!$C$26/365,0)+IF(BG3=Assumptions!$F$7,BG9*12*Assumptions!$C$27/365,0)</f>
        <v/>
      </c>
      <c r="BH53" s="60">
        <f>IF(BH3=Assumptions!$F$6,BH8*12*Assumptions!$C$26/365,0)+IF(BH3=Assumptions!$F$7,BH9*12*Assumptions!$C$27/365,0)</f>
        <v/>
      </c>
      <c r="BI53" s="60">
        <f>IF(BI3=Assumptions!$F$6,BI8*12*Assumptions!$C$26/365,0)+IF(BI3=Assumptions!$F$7,BI9*12*Assumptions!$C$27/365,0)</f>
        <v/>
      </c>
      <c r="BJ53" s="60">
        <f>IF(BJ3=Assumptions!$F$6,BJ8*12*Assumptions!$C$26/365,0)+IF(BJ3=Assumptions!$F$7,BJ9*12*Assumptions!$C$27/365,0)</f>
        <v/>
      </c>
    </row>
    <row r="54">
      <c r="A54" s="43" t="n"/>
      <c r="B54" s="43" t="inlineStr">
        <is>
          <t>AR delivered at closes — add-ons</t>
        </is>
      </c>
      <c r="C54" s="60">
        <f>SUMPRODUCT((N(C3)=((Assumptions!$C$35:$C$42-1)*12+7))*(Assumptions!$D$35:$D$42/Assumptions!$C$23)*(((Assumptions!$F$35:$F$42=2)*Assumptions!$C$27)+((Assumptions!$F$35:$F$42&lt;&gt;2)*Assumptions!$C$26))/365)</f>
        <v/>
      </c>
      <c r="D54" s="60">
        <f>SUMPRODUCT((N(D3)=((Assumptions!$C$35:$C$42-1)*12+7))*(Assumptions!$D$35:$D$42/Assumptions!$C$23)*(((Assumptions!$F$35:$F$42=2)*Assumptions!$C$27)+((Assumptions!$F$35:$F$42&lt;&gt;2)*Assumptions!$C$26))/365)</f>
        <v/>
      </c>
      <c r="E54" s="60">
        <f>SUMPRODUCT((N(E3)=((Assumptions!$C$35:$C$42-1)*12+7))*(Assumptions!$D$35:$D$42/Assumptions!$C$23)*(((Assumptions!$F$35:$F$42=2)*Assumptions!$C$27)+((Assumptions!$F$35:$F$42&lt;&gt;2)*Assumptions!$C$26))/365)</f>
        <v/>
      </c>
      <c r="F54" s="60">
        <f>SUMPRODUCT((N(F3)=((Assumptions!$C$35:$C$42-1)*12+7))*(Assumptions!$D$35:$D$42/Assumptions!$C$23)*(((Assumptions!$F$35:$F$42=2)*Assumptions!$C$27)+((Assumptions!$F$35:$F$42&lt;&gt;2)*Assumptions!$C$26))/365)</f>
        <v/>
      </c>
      <c r="G54" s="60">
        <f>SUMPRODUCT((N(G3)=((Assumptions!$C$35:$C$42-1)*12+7))*(Assumptions!$D$35:$D$42/Assumptions!$C$23)*(((Assumptions!$F$35:$F$42=2)*Assumptions!$C$27)+((Assumptions!$F$35:$F$42&lt;&gt;2)*Assumptions!$C$26))/365)</f>
        <v/>
      </c>
      <c r="H54" s="60">
        <f>SUMPRODUCT((N(H3)=((Assumptions!$C$35:$C$42-1)*12+7))*(Assumptions!$D$35:$D$42/Assumptions!$C$23)*(((Assumptions!$F$35:$F$42=2)*Assumptions!$C$27)+((Assumptions!$F$35:$F$42&lt;&gt;2)*Assumptions!$C$26))/365)</f>
        <v/>
      </c>
      <c r="I54" s="60">
        <f>SUMPRODUCT((N(I3)=((Assumptions!$C$35:$C$42-1)*12+7))*(Assumptions!$D$35:$D$42/Assumptions!$C$23)*(((Assumptions!$F$35:$F$42=2)*Assumptions!$C$27)+((Assumptions!$F$35:$F$42&lt;&gt;2)*Assumptions!$C$26))/365)</f>
        <v/>
      </c>
      <c r="J54" s="60">
        <f>SUMPRODUCT((N(J3)=((Assumptions!$C$35:$C$42-1)*12+7))*(Assumptions!$D$35:$D$42/Assumptions!$C$23)*(((Assumptions!$F$35:$F$42=2)*Assumptions!$C$27)+((Assumptions!$F$35:$F$42&lt;&gt;2)*Assumptions!$C$26))/365)</f>
        <v/>
      </c>
      <c r="K54" s="60">
        <f>SUMPRODUCT((N(K3)=((Assumptions!$C$35:$C$42-1)*12+7))*(Assumptions!$D$35:$D$42/Assumptions!$C$23)*(((Assumptions!$F$35:$F$42=2)*Assumptions!$C$27)+((Assumptions!$F$35:$F$42&lt;&gt;2)*Assumptions!$C$26))/365)</f>
        <v/>
      </c>
      <c r="L54" s="60">
        <f>SUMPRODUCT((N(L3)=((Assumptions!$C$35:$C$42-1)*12+7))*(Assumptions!$D$35:$D$42/Assumptions!$C$23)*(((Assumptions!$F$35:$F$42=2)*Assumptions!$C$27)+((Assumptions!$F$35:$F$42&lt;&gt;2)*Assumptions!$C$26))/365)</f>
        <v/>
      </c>
      <c r="M54" s="60">
        <f>SUMPRODUCT((N(M3)=((Assumptions!$C$35:$C$42-1)*12+7))*(Assumptions!$D$35:$D$42/Assumptions!$C$23)*(((Assumptions!$F$35:$F$42=2)*Assumptions!$C$27)+((Assumptions!$F$35:$F$42&lt;&gt;2)*Assumptions!$C$26))/365)</f>
        <v/>
      </c>
      <c r="N54" s="60">
        <f>SUMPRODUCT((N(N3)=((Assumptions!$C$35:$C$42-1)*12+7))*(Assumptions!$D$35:$D$42/Assumptions!$C$23)*(((Assumptions!$F$35:$F$42=2)*Assumptions!$C$27)+((Assumptions!$F$35:$F$42&lt;&gt;2)*Assumptions!$C$26))/365)</f>
        <v/>
      </c>
      <c r="O54" s="60">
        <f>SUMPRODUCT((N(O3)=((Assumptions!$C$35:$C$42-1)*12+7))*(Assumptions!$D$35:$D$42/Assumptions!$C$23)*(((Assumptions!$F$35:$F$42=2)*Assumptions!$C$27)+((Assumptions!$F$35:$F$42&lt;&gt;2)*Assumptions!$C$26))/365)</f>
        <v/>
      </c>
      <c r="P54" s="60">
        <f>SUMPRODUCT((N(P3)=((Assumptions!$C$35:$C$42-1)*12+7))*(Assumptions!$D$35:$D$42/Assumptions!$C$23)*(((Assumptions!$F$35:$F$42=2)*Assumptions!$C$27)+((Assumptions!$F$35:$F$42&lt;&gt;2)*Assumptions!$C$26))/365)</f>
        <v/>
      </c>
      <c r="Q54" s="60">
        <f>SUMPRODUCT((N(Q3)=((Assumptions!$C$35:$C$42-1)*12+7))*(Assumptions!$D$35:$D$42/Assumptions!$C$23)*(((Assumptions!$F$35:$F$42=2)*Assumptions!$C$27)+((Assumptions!$F$35:$F$42&lt;&gt;2)*Assumptions!$C$26))/365)</f>
        <v/>
      </c>
      <c r="R54" s="60">
        <f>SUMPRODUCT((N(R3)=((Assumptions!$C$35:$C$42-1)*12+7))*(Assumptions!$D$35:$D$42/Assumptions!$C$23)*(((Assumptions!$F$35:$F$42=2)*Assumptions!$C$27)+((Assumptions!$F$35:$F$42&lt;&gt;2)*Assumptions!$C$26))/365)</f>
        <v/>
      </c>
      <c r="S54" s="60">
        <f>SUMPRODUCT((N(S3)=((Assumptions!$C$35:$C$42-1)*12+7))*(Assumptions!$D$35:$D$42/Assumptions!$C$23)*(((Assumptions!$F$35:$F$42=2)*Assumptions!$C$27)+((Assumptions!$F$35:$F$42&lt;&gt;2)*Assumptions!$C$26))/365)</f>
        <v/>
      </c>
      <c r="T54" s="60">
        <f>SUMPRODUCT((N(T3)=((Assumptions!$C$35:$C$42-1)*12+7))*(Assumptions!$D$35:$D$42/Assumptions!$C$23)*(((Assumptions!$F$35:$F$42=2)*Assumptions!$C$27)+((Assumptions!$F$35:$F$42&lt;&gt;2)*Assumptions!$C$26))/365)</f>
        <v/>
      </c>
      <c r="U54" s="60">
        <f>SUMPRODUCT((N(U3)=((Assumptions!$C$35:$C$42-1)*12+7))*(Assumptions!$D$35:$D$42/Assumptions!$C$23)*(((Assumptions!$F$35:$F$42=2)*Assumptions!$C$27)+((Assumptions!$F$35:$F$42&lt;&gt;2)*Assumptions!$C$26))/365)</f>
        <v/>
      </c>
      <c r="V54" s="60">
        <f>SUMPRODUCT((N(V3)=((Assumptions!$C$35:$C$42-1)*12+7))*(Assumptions!$D$35:$D$42/Assumptions!$C$23)*(((Assumptions!$F$35:$F$42=2)*Assumptions!$C$27)+((Assumptions!$F$35:$F$42&lt;&gt;2)*Assumptions!$C$26))/365)</f>
        <v/>
      </c>
      <c r="W54" s="60">
        <f>SUMPRODUCT((N(W3)=((Assumptions!$C$35:$C$42-1)*12+7))*(Assumptions!$D$35:$D$42/Assumptions!$C$23)*(((Assumptions!$F$35:$F$42=2)*Assumptions!$C$27)+((Assumptions!$F$35:$F$42&lt;&gt;2)*Assumptions!$C$26))/365)</f>
        <v/>
      </c>
      <c r="X54" s="60">
        <f>SUMPRODUCT((N(X3)=((Assumptions!$C$35:$C$42-1)*12+7))*(Assumptions!$D$35:$D$42/Assumptions!$C$23)*(((Assumptions!$F$35:$F$42=2)*Assumptions!$C$27)+((Assumptions!$F$35:$F$42&lt;&gt;2)*Assumptions!$C$26))/365)</f>
        <v/>
      </c>
      <c r="Y54" s="60">
        <f>SUMPRODUCT((N(Y3)=((Assumptions!$C$35:$C$42-1)*12+7))*(Assumptions!$D$35:$D$42/Assumptions!$C$23)*(((Assumptions!$F$35:$F$42=2)*Assumptions!$C$27)+((Assumptions!$F$35:$F$42&lt;&gt;2)*Assumptions!$C$26))/365)</f>
        <v/>
      </c>
      <c r="Z54" s="60">
        <f>SUMPRODUCT((N(Z3)=((Assumptions!$C$35:$C$42-1)*12+7))*(Assumptions!$D$35:$D$42/Assumptions!$C$23)*(((Assumptions!$F$35:$F$42=2)*Assumptions!$C$27)+((Assumptions!$F$35:$F$42&lt;&gt;2)*Assumptions!$C$26))/365)</f>
        <v/>
      </c>
      <c r="AA54" s="60">
        <f>SUMPRODUCT((N(AA3)=((Assumptions!$C$35:$C$42-1)*12+7))*(Assumptions!$D$35:$D$42/Assumptions!$C$23)*(((Assumptions!$F$35:$F$42=2)*Assumptions!$C$27)+((Assumptions!$F$35:$F$42&lt;&gt;2)*Assumptions!$C$26))/365)</f>
        <v/>
      </c>
      <c r="AB54" s="60">
        <f>SUMPRODUCT((N(AB3)=((Assumptions!$C$35:$C$42-1)*12+7))*(Assumptions!$D$35:$D$42/Assumptions!$C$23)*(((Assumptions!$F$35:$F$42=2)*Assumptions!$C$27)+((Assumptions!$F$35:$F$42&lt;&gt;2)*Assumptions!$C$26))/365)</f>
        <v/>
      </c>
      <c r="AC54" s="60">
        <f>SUMPRODUCT((N(AC3)=((Assumptions!$C$35:$C$42-1)*12+7))*(Assumptions!$D$35:$D$42/Assumptions!$C$23)*(((Assumptions!$F$35:$F$42=2)*Assumptions!$C$27)+((Assumptions!$F$35:$F$42&lt;&gt;2)*Assumptions!$C$26))/365)</f>
        <v/>
      </c>
      <c r="AD54" s="60">
        <f>SUMPRODUCT((N(AD3)=((Assumptions!$C$35:$C$42-1)*12+7))*(Assumptions!$D$35:$D$42/Assumptions!$C$23)*(((Assumptions!$F$35:$F$42=2)*Assumptions!$C$27)+((Assumptions!$F$35:$F$42&lt;&gt;2)*Assumptions!$C$26))/365)</f>
        <v/>
      </c>
      <c r="AE54" s="60">
        <f>SUMPRODUCT((N(AE3)=((Assumptions!$C$35:$C$42-1)*12+7))*(Assumptions!$D$35:$D$42/Assumptions!$C$23)*(((Assumptions!$F$35:$F$42=2)*Assumptions!$C$27)+((Assumptions!$F$35:$F$42&lt;&gt;2)*Assumptions!$C$26))/365)</f>
        <v/>
      </c>
      <c r="AF54" s="60">
        <f>SUMPRODUCT((N(AF3)=((Assumptions!$C$35:$C$42-1)*12+7))*(Assumptions!$D$35:$D$42/Assumptions!$C$23)*(((Assumptions!$F$35:$F$42=2)*Assumptions!$C$27)+((Assumptions!$F$35:$F$42&lt;&gt;2)*Assumptions!$C$26))/365)</f>
        <v/>
      </c>
      <c r="AG54" s="60">
        <f>SUMPRODUCT((N(AG3)=((Assumptions!$C$35:$C$42-1)*12+7))*(Assumptions!$D$35:$D$42/Assumptions!$C$23)*(((Assumptions!$F$35:$F$42=2)*Assumptions!$C$27)+((Assumptions!$F$35:$F$42&lt;&gt;2)*Assumptions!$C$26))/365)</f>
        <v/>
      </c>
      <c r="AH54" s="60">
        <f>SUMPRODUCT((N(AH3)=((Assumptions!$C$35:$C$42-1)*12+7))*(Assumptions!$D$35:$D$42/Assumptions!$C$23)*(((Assumptions!$F$35:$F$42=2)*Assumptions!$C$27)+((Assumptions!$F$35:$F$42&lt;&gt;2)*Assumptions!$C$26))/365)</f>
        <v/>
      </c>
      <c r="AI54" s="60">
        <f>SUMPRODUCT((N(AI3)=((Assumptions!$C$35:$C$42-1)*12+7))*(Assumptions!$D$35:$D$42/Assumptions!$C$23)*(((Assumptions!$F$35:$F$42=2)*Assumptions!$C$27)+((Assumptions!$F$35:$F$42&lt;&gt;2)*Assumptions!$C$26))/365)</f>
        <v/>
      </c>
      <c r="AJ54" s="60">
        <f>SUMPRODUCT((N(AJ3)=((Assumptions!$C$35:$C$42-1)*12+7))*(Assumptions!$D$35:$D$42/Assumptions!$C$23)*(((Assumptions!$F$35:$F$42=2)*Assumptions!$C$27)+((Assumptions!$F$35:$F$42&lt;&gt;2)*Assumptions!$C$26))/365)</f>
        <v/>
      </c>
      <c r="AK54" s="60">
        <f>SUMPRODUCT((N(AK3)=((Assumptions!$C$35:$C$42-1)*12+7))*(Assumptions!$D$35:$D$42/Assumptions!$C$23)*(((Assumptions!$F$35:$F$42=2)*Assumptions!$C$27)+((Assumptions!$F$35:$F$42&lt;&gt;2)*Assumptions!$C$26))/365)</f>
        <v/>
      </c>
      <c r="AL54" s="60">
        <f>SUMPRODUCT((N(AL3)=((Assumptions!$C$35:$C$42-1)*12+7))*(Assumptions!$D$35:$D$42/Assumptions!$C$23)*(((Assumptions!$F$35:$F$42=2)*Assumptions!$C$27)+((Assumptions!$F$35:$F$42&lt;&gt;2)*Assumptions!$C$26))/365)</f>
        <v/>
      </c>
      <c r="AM54" s="60">
        <f>SUMPRODUCT((N(AM3)=((Assumptions!$C$35:$C$42-1)*12+7))*(Assumptions!$D$35:$D$42/Assumptions!$C$23)*(((Assumptions!$F$35:$F$42=2)*Assumptions!$C$27)+((Assumptions!$F$35:$F$42&lt;&gt;2)*Assumptions!$C$26))/365)</f>
        <v/>
      </c>
      <c r="AN54" s="60">
        <f>SUMPRODUCT((N(AN3)=((Assumptions!$C$35:$C$42-1)*12+7))*(Assumptions!$D$35:$D$42/Assumptions!$C$23)*(((Assumptions!$F$35:$F$42=2)*Assumptions!$C$27)+((Assumptions!$F$35:$F$42&lt;&gt;2)*Assumptions!$C$26))/365)</f>
        <v/>
      </c>
      <c r="AO54" s="60">
        <f>SUMPRODUCT((N(AO3)=((Assumptions!$C$35:$C$42-1)*12+7))*(Assumptions!$D$35:$D$42/Assumptions!$C$23)*(((Assumptions!$F$35:$F$42=2)*Assumptions!$C$27)+((Assumptions!$F$35:$F$42&lt;&gt;2)*Assumptions!$C$26))/365)</f>
        <v/>
      </c>
      <c r="AP54" s="60">
        <f>SUMPRODUCT((N(AP3)=((Assumptions!$C$35:$C$42-1)*12+7))*(Assumptions!$D$35:$D$42/Assumptions!$C$23)*(((Assumptions!$F$35:$F$42=2)*Assumptions!$C$27)+((Assumptions!$F$35:$F$42&lt;&gt;2)*Assumptions!$C$26))/365)</f>
        <v/>
      </c>
      <c r="AQ54" s="60">
        <f>SUMPRODUCT((N(AQ3)=((Assumptions!$C$35:$C$42-1)*12+7))*(Assumptions!$D$35:$D$42/Assumptions!$C$23)*(((Assumptions!$F$35:$F$42=2)*Assumptions!$C$27)+((Assumptions!$F$35:$F$42&lt;&gt;2)*Assumptions!$C$26))/365)</f>
        <v/>
      </c>
      <c r="AR54" s="60">
        <f>SUMPRODUCT((N(AR3)=((Assumptions!$C$35:$C$42-1)*12+7))*(Assumptions!$D$35:$D$42/Assumptions!$C$23)*(((Assumptions!$F$35:$F$42=2)*Assumptions!$C$27)+((Assumptions!$F$35:$F$42&lt;&gt;2)*Assumptions!$C$26))/365)</f>
        <v/>
      </c>
      <c r="AS54" s="60">
        <f>SUMPRODUCT((N(AS3)=((Assumptions!$C$35:$C$42-1)*12+7))*(Assumptions!$D$35:$D$42/Assumptions!$C$23)*(((Assumptions!$F$35:$F$42=2)*Assumptions!$C$27)+((Assumptions!$F$35:$F$42&lt;&gt;2)*Assumptions!$C$26))/365)</f>
        <v/>
      </c>
      <c r="AT54" s="60">
        <f>SUMPRODUCT((N(AT3)=((Assumptions!$C$35:$C$42-1)*12+7))*(Assumptions!$D$35:$D$42/Assumptions!$C$23)*(((Assumptions!$F$35:$F$42=2)*Assumptions!$C$27)+((Assumptions!$F$35:$F$42&lt;&gt;2)*Assumptions!$C$26))/365)</f>
        <v/>
      </c>
      <c r="AU54" s="60">
        <f>SUMPRODUCT((N(AU3)=((Assumptions!$C$35:$C$42-1)*12+7))*(Assumptions!$D$35:$D$42/Assumptions!$C$23)*(((Assumptions!$F$35:$F$42=2)*Assumptions!$C$27)+((Assumptions!$F$35:$F$42&lt;&gt;2)*Assumptions!$C$26))/365)</f>
        <v/>
      </c>
      <c r="AV54" s="60">
        <f>SUMPRODUCT((N(AV3)=((Assumptions!$C$35:$C$42-1)*12+7))*(Assumptions!$D$35:$D$42/Assumptions!$C$23)*(((Assumptions!$F$35:$F$42=2)*Assumptions!$C$27)+((Assumptions!$F$35:$F$42&lt;&gt;2)*Assumptions!$C$26))/365)</f>
        <v/>
      </c>
      <c r="AW54" s="60">
        <f>SUMPRODUCT((N(AW3)=((Assumptions!$C$35:$C$42-1)*12+7))*(Assumptions!$D$35:$D$42/Assumptions!$C$23)*(((Assumptions!$F$35:$F$42=2)*Assumptions!$C$27)+((Assumptions!$F$35:$F$42&lt;&gt;2)*Assumptions!$C$26))/365)</f>
        <v/>
      </c>
      <c r="AX54" s="60">
        <f>SUMPRODUCT((N(AX3)=((Assumptions!$C$35:$C$42-1)*12+7))*(Assumptions!$D$35:$D$42/Assumptions!$C$23)*(((Assumptions!$F$35:$F$42=2)*Assumptions!$C$27)+((Assumptions!$F$35:$F$42&lt;&gt;2)*Assumptions!$C$26))/365)</f>
        <v/>
      </c>
      <c r="AY54" s="60">
        <f>SUMPRODUCT((N(AY3)=((Assumptions!$C$35:$C$42-1)*12+7))*(Assumptions!$D$35:$D$42/Assumptions!$C$23)*(((Assumptions!$F$35:$F$42=2)*Assumptions!$C$27)+((Assumptions!$F$35:$F$42&lt;&gt;2)*Assumptions!$C$26))/365)</f>
        <v/>
      </c>
      <c r="AZ54" s="60">
        <f>SUMPRODUCT((N(AZ3)=((Assumptions!$C$35:$C$42-1)*12+7))*(Assumptions!$D$35:$D$42/Assumptions!$C$23)*(((Assumptions!$F$35:$F$42=2)*Assumptions!$C$27)+((Assumptions!$F$35:$F$42&lt;&gt;2)*Assumptions!$C$26))/365)</f>
        <v/>
      </c>
      <c r="BA54" s="60">
        <f>SUMPRODUCT((N(BA3)=((Assumptions!$C$35:$C$42-1)*12+7))*(Assumptions!$D$35:$D$42/Assumptions!$C$23)*(((Assumptions!$F$35:$F$42=2)*Assumptions!$C$27)+((Assumptions!$F$35:$F$42&lt;&gt;2)*Assumptions!$C$26))/365)</f>
        <v/>
      </c>
      <c r="BB54" s="60">
        <f>SUMPRODUCT((N(BB3)=((Assumptions!$C$35:$C$42-1)*12+7))*(Assumptions!$D$35:$D$42/Assumptions!$C$23)*(((Assumptions!$F$35:$F$42=2)*Assumptions!$C$27)+((Assumptions!$F$35:$F$42&lt;&gt;2)*Assumptions!$C$26))/365)</f>
        <v/>
      </c>
      <c r="BC54" s="60">
        <f>SUMPRODUCT((N(BC3)=((Assumptions!$C$35:$C$42-1)*12+7))*(Assumptions!$D$35:$D$42/Assumptions!$C$23)*(((Assumptions!$F$35:$F$42=2)*Assumptions!$C$27)+((Assumptions!$F$35:$F$42&lt;&gt;2)*Assumptions!$C$26))/365)</f>
        <v/>
      </c>
      <c r="BD54" s="60">
        <f>SUMPRODUCT((N(BD3)=((Assumptions!$C$35:$C$42-1)*12+7))*(Assumptions!$D$35:$D$42/Assumptions!$C$23)*(((Assumptions!$F$35:$F$42=2)*Assumptions!$C$27)+((Assumptions!$F$35:$F$42&lt;&gt;2)*Assumptions!$C$26))/365)</f>
        <v/>
      </c>
      <c r="BE54" s="60">
        <f>SUMPRODUCT((N(BE3)=((Assumptions!$C$35:$C$42-1)*12+7))*(Assumptions!$D$35:$D$42/Assumptions!$C$23)*(((Assumptions!$F$35:$F$42=2)*Assumptions!$C$27)+((Assumptions!$F$35:$F$42&lt;&gt;2)*Assumptions!$C$26))/365)</f>
        <v/>
      </c>
      <c r="BF54" s="60">
        <f>SUMPRODUCT((N(BF3)=((Assumptions!$C$35:$C$42-1)*12+7))*(Assumptions!$D$35:$D$42/Assumptions!$C$23)*(((Assumptions!$F$35:$F$42=2)*Assumptions!$C$27)+((Assumptions!$F$35:$F$42&lt;&gt;2)*Assumptions!$C$26))/365)</f>
        <v/>
      </c>
      <c r="BG54" s="60">
        <f>SUMPRODUCT((N(BG3)=((Assumptions!$C$35:$C$42-1)*12+7))*(Assumptions!$D$35:$D$42/Assumptions!$C$23)*(((Assumptions!$F$35:$F$42=2)*Assumptions!$C$27)+((Assumptions!$F$35:$F$42&lt;&gt;2)*Assumptions!$C$26))/365)</f>
        <v/>
      </c>
      <c r="BH54" s="60">
        <f>SUMPRODUCT((N(BH3)=((Assumptions!$C$35:$C$42-1)*12+7))*(Assumptions!$D$35:$D$42/Assumptions!$C$23)*(((Assumptions!$F$35:$F$42=2)*Assumptions!$C$27)+((Assumptions!$F$35:$F$42&lt;&gt;2)*Assumptions!$C$26))/365)</f>
        <v/>
      </c>
      <c r="BI54" s="60">
        <f>SUMPRODUCT((N(BI3)=((Assumptions!$C$35:$C$42-1)*12+7))*(Assumptions!$D$35:$D$42/Assumptions!$C$23)*(((Assumptions!$F$35:$F$42=2)*Assumptions!$C$27)+((Assumptions!$F$35:$F$42&lt;&gt;2)*Assumptions!$C$26))/365)</f>
        <v/>
      </c>
      <c r="BJ54" s="60">
        <f>SUMPRODUCT((N(BJ3)=((Assumptions!$C$35:$C$42-1)*12+7))*(Assumptions!$D$35:$D$42/Assumptions!$C$23)*(((Assumptions!$F$35:$F$42=2)*Assumptions!$C$27)+((Assumptions!$F$35:$F$42&lt;&gt;2)*Assumptions!$C$26))/365)</f>
        <v/>
      </c>
    </row>
    <row r="55">
      <c r="A55" s="43" t="n"/>
      <c r="B55" s="43" t="inlineStr">
        <is>
          <t>AR delivered at closes (total)</t>
        </is>
      </c>
      <c r="C55" s="60">
        <f>C53+C54</f>
        <v/>
      </c>
      <c r="D55" s="60">
        <f>D53+D54</f>
        <v/>
      </c>
      <c r="E55" s="60">
        <f>E53+E54</f>
        <v/>
      </c>
      <c r="F55" s="60">
        <f>F53+F54</f>
        <v/>
      </c>
      <c r="G55" s="60">
        <f>G53+G54</f>
        <v/>
      </c>
      <c r="H55" s="60">
        <f>H53+H54</f>
        <v/>
      </c>
      <c r="I55" s="60">
        <f>I53+I54</f>
        <v/>
      </c>
      <c r="J55" s="60">
        <f>J53+J54</f>
        <v/>
      </c>
      <c r="K55" s="60">
        <f>K53+K54</f>
        <v/>
      </c>
      <c r="L55" s="60">
        <f>L53+L54</f>
        <v/>
      </c>
      <c r="M55" s="60">
        <f>M53+M54</f>
        <v/>
      </c>
      <c r="N55" s="60">
        <f>N53+N54</f>
        <v/>
      </c>
      <c r="O55" s="60">
        <f>O53+O54</f>
        <v/>
      </c>
      <c r="P55" s="60">
        <f>P53+P54</f>
        <v/>
      </c>
      <c r="Q55" s="60">
        <f>Q53+Q54</f>
        <v/>
      </c>
      <c r="R55" s="60">
        <f>R53+R54</f>
        <v/>
      </c>
      <c r="S55" s="60">
        <f>S53+S54</f>
        <v/>
      </c>
      <c r="T55" s="60">
        <f>T53+T54</f>
        <v/>
      </c>
      <c r="U55" s="60">
        <f>U53+U54</f>
        <v/>
      </c>
      <c r="V55" s="60">
        <f>V53+V54</f>
        <v/>
      </c>
      <c r="W55" s="60">
        <f>W53+W54</f>
        <v/>
      </c>
      <c r="X55" s="60">
        <f>X53+X54</f>
        <v/>
      </c>
      <c r="Y55" s="60">
        <f>Y53+Y54</f>
        <v/>
      </c>
      <c r="Z55" s="60">
        <f>Z53+Z54</f>
        <v/>
      </c>
      <c r="AA55" s="60">
        <f>AA53+AA54</f>
        <v/>
      </c>
      <c r="AB55" s="60">
        <f>AB53+AB54</f>
        <v/>
      </c>
      <c r="AC55" s="60">
        <f>AC53+AC54</f>
        <v/>
      </c>
      <c r="AD55" s="60">
        <f>AD53+AD54</f>
        <v/>
      </c>
      <c r="AE55" s="60">
        <f>AE53+AE54</f>
        <v/>
      </c>
      <c r="AF55" s="60">
        <f>AF53+AF54</f>
        <v/>
      </c>
      <c r="AG55" s="60">
        <f>AG53+AG54</f>
        <v/>
      </c>
      <c r="AH55" s="60">
        <f>AH53+AH54</f>
        <v/>
      </c>
      <c r="AI55" s="60">
        <f>AI53+AI54</f>
        <v/>
      </c>
      <c r="AJ55" s="60">
        <f>AJ53+AJ54</f>
        <v/>
      </c>
      <c r="AK55" s="60">
        <f>AK53+AK54</f>
        <v/>
      </c>
      <c r="AL55" s="60">
        <f>AL53+AL54</f>
        <v/>
      </c>
      <c r="AM55" s="60">
        <f>AM53+AM54</f>
        <v/>
      </c>
      <c r="AN55" s="60">
        <f>AN53+AN54</f>
        <v/>
      </c>
      <c r="AO55" s="60">
        <f>AO53+AO54</f>
        <v/>
      </c>
      <c r="AP55" s="60">
        <f>AP53+AP54</f>
        <v/>
      </c>
      <c r="AQ55" s="60">
        <f>AQ53+AQ54</f>
        <v/>
      </c>
      <c r="AR55" s="60">
        <f>AR53+AR54</f>
        <v/>
      </c>
      <c r="AS55" s="60">
        <f>AS53+AS54</f>
        <v/>
      </c>
      <c r="AT55" s="60">
        <f>AT53+AT54</f>
        <v/>
      </c>
      <c r="AU55" s="60">
        <f>AU53+AU54</f>
        <v/>
      </c>
      <c r="AV55" s="60">
        <f>AV53+AV54</f>
        <v/>
      </c>
      <c r="AW55" s="60">
        <f>AW53+AW54</f>
        <v/>
      </c>
      <c r="AX55" s="60">
        <f>AX53+AX54</f>
        <v/>
      </c>
      <c r="AY55" s="60">
        <f>AY53+AY54</f>
        <v/>
      </c>
      <c r="AZ55" s="60">
        <f>AZ53+AZ54</f>
        <v/>
      </c>
      <c r="BA55" s="60">
        <f>BA53+BA54</f>
        <v/>
      </c>
      <c r="BB55" s="60">
        <f>BB53+BB54</f>
        <v/>
      </c>
      <c r="BC55" s="60">
        <f>BC53+BC54</f>
        <v/>
      </c>
      <c r="BD55" s="60">
        <f>BD53+BD54</f>
        <v/>
      </c>
      <c r="BE55" s="60">
        <f>BE53+BE54</f>
        <v/>
      </c>
      <c r="BF55" s="60">
        <f>BF53+BF54</f>
        <v/>
      </c>
      <c r="BG55" s="60">
        <f>BG53+BG54</f>
        <v/>
      </c>
      <c r="BH55" s="60">
        <f>BH53+BH54</f>
        <v/>
      </c>
      <c r="BI55" s="60">
        <f>BI53+BI54</f>
        <v/>
      </c>
      <c r="BJ55" s="60">
        <f>BJ53+BJ54</f>
        <v/>
      </c>
    </row>
    <row r="56">
      <c r="A56" s="43" t="n"/>
      <c r="B56" s="43" t="inlineStr">
        <is>
          <t>Change in AR (cash impact)</t>
        </is>
      </c>
      <c r="C56" s="60">
        <f>C52-IF(C3=1,0,B52)-C55</f>
        <v/>
      </c>
      <c r="D56" s="60">
        <f>D52-IF(D3=1,0,C52)-D55</f>
        <v/>
      </c>
      <c r="E56" s="60">
        <f>E52-IF(E3=1,0,D52)-E55</f>
        <v/>
      </c>
      <c r="F56" s="60">
        <f>F52-IF(F3=1,0,E52)-F55</f>
        <v/>
      </c>
      <c r="G56" s="60">
        <f>G52-IF(G3=1,0,F52)-G55</f>
        <v/>
      </c>
      <c r="H56" s="60">
        <f>H52-IF(H3=1,0,G52)-H55</f>
        <v/>
      </c>
      <c r="I56" s="60">
        <f>I52-IF(I3=1,0,H52)-I55</f>
        <v/>
      </c>
      <c r="J56" s="60">
        <f>J52-IF(J3=1,0,I52)-J55</f>
        <v/>
      </c>
      <c r="K56" s="60">
        <f>K52-IF(K3=1,0,J52)-K55</f>
        <v/>
      </c>
      <c r="L56" s="60">
        <f>L52-IF(L3=1,0,K52)-L55</f>
        <v/>
      </c>
      <c r="M56" s="60">
        <f>M52-IF(M3=1,0,L52)-M55</f>
        <v/>
      </c>
      <c r="N56" s="60">
        <f>N52-IF(N3=1,0,M52)-N55</f>
        <v/>
      </c>
      <c r="O56" s="60">
        <f>O52-IF(O3=1,0,N52)-O55</f>
        <v/>
      </c>
      <c r="P56" s="60">
        <f>P52-IF(P3=1,0,O52)-P55</f>
        <v/>
      </c>
      <c r="Q56" s="60">
        <f>Q52-IF(Q3=1,0,P52)-Q55</f>
        <v/>
      </c>
      <c r="R56" s="60">
        <f>R52-IF(R3=1,0,Q52)-R55</f>
        <v/>
      </c>
      <c r="S56" s="60">
        <f>S52-IF(S3=1,0,R52)-S55</f>
        <v/>
      </c>
      <c r="T56" s="60">
        <f>T52-IF(T3=1,0,S52)-T55</f>
        <v/>
      </c>
      <c r="U56" s="60">
        <f>U52-IF(U3=1,0,T52)-U55</f>
        <v/>
      </c>
      <c r="V56" s="60">
        <f>V52-IF(V3=1,0,U52)-V55</f>
        <v/>
      </c>
      <c r="W56" s="60">
        <f>W52-IF(W3=1,0,V52)-W55</f>
        <v/>
      </c>
      <c r="X56" s="60">
        <f>X52-IF(X3=1,0,W52)-X55</f>
        <v/>
      </c>
      <c r="Y56" s="60">
        <f>Y52-IF(Y3=1,0,X52)-Y55</f>
        <v/>
      </c>
      <c r="Z56" s="60">
        <f>Z52-IF(Z3=1,0,Y52)-Z55</f>
        <v/>
      </c>
      <c r="AA56" s="60">
        <f>AA52-IF(AA3=1,0,Z52)-AA55</f>
        <v/>
      </c>
      <c r="AB56" s="60">
        <f>AB52-IF(AB3=1,0,AA52)-AB55</f>
        <v/>
      </c>
      <c r="AC56" s="60">
        <f>AC52-IF(AC3=1,0,AB52)-AC55</f>
        <v/>
      </c>
      <c r="AD56" s="60">
        <f>AD52-IF(AD3=1,0,AC52)-AD55</f>
        <v/>
      </c>
      <c r="AE56" s="60">
        <f>AE52-IF(AE3=1,0,AD52)-AE55</f>
        <v/>
      </c>
      <c r="AF56" s="60">
        <f>AF52-IF(AF3=1,0,AE52)-AF55</f>
        <v/>
      </c>
      <c r="AG56" s="60">
        <f>AG52-IF(AG3=1,0,AF52)-AG55</f>
        <v/>
      </c>
      <c r="AH56" s="60">
        <f>AH52-IF(AH3=1,0,AG52)-AH55</f>
        <v/>
      </c>
      <c r="AI56" s="60">
        <f>AI52-IF(AI3=1,0,AH52)-AI55</f>
        <v/>
      </c>
      <c r="AJ56" s="60">
        <f>AJ52-IF(AJ3=1,0,AI52)-AJ55</f>
        <v/>
      </c>
      <c r="AK56" s="60">
        <f>AK52-IF(AK3=1,0,AJ52)-AK55</f>
        <v/>
      </c>
      <c r="AL56" s="60">
        <f>AL52-IF(AL3=1,0,AK52)-AL55</f>
        <v/>
      </c>
      <c r="AM56" s="60">
        <f>AM52-IF(AM3=1,0,AL52)-AM55</f>
        <v/>
      </c>
      <c r="AN56" s="60">
        <f>AN52-IF(AN3=1,0,AM52)-AN55</f>
        <v/>
      </c>
      <c r="AO56" s="60">
        <f>AO52-IF(AO3=1,0,AN52)-AO55</f>
        <v/>
      </c>
      <c r="AP56" s="60">
        <f>AP52-IF(AP3=1,0,AO52)-AP55</f>
        <v/>
      </c>
      <c r="AQ56" s="60">
        <f>AQ52-IF(AQ3=1,0,AP52)-AQ55</f>
        <v/>
      </c>
      <c r="AR56" s="60">
        <f>AR52-IF(AR3=1,0,AQ52)-AR55</f>
        <v/>
      </c>
      <c r="AS56" s="60">
        <f>AS52-IF(AS3=1,0,AR52)-AS55</f>
        <v/>
      </c>
      <c r="AT56" s="60">
        <f>AT52-IF(AT3=1,0,AS52)-AT55</f>
        <v/>
      </c>
      <c r="AU56" s="60">
        <f>AU52-IF(AU3=1,0,AT52)-AU55</f>
        <v/>
      </c>
      <c r="AV56" s="60">
        <f>AV52-IF(AV3=1,0,AU52)-AV55</f>
        <v/>
      </c>
      <c r="AW56" s="60">
        <f>AW52-IF(AW3=1,0,AV52)-AW55</f>
        <v/>
      </c>
      <c r="AX56" s="60">
        <f>AX52-IF(AX3=1,0,AW52)-AX55</f>
        <v/>
      </c>
      <c r="AY56" s="60">
        <f>AY52-IF(AY3=1,0,AX52)-AY55</f>
        <v/>
      </c>
      <c r="AZ56" s="60">
        <f>AZ52-IF(AZ3=1,0,AY52)-AZ55</f>
        <v/>
      </c>
      <c r="BA56" s="60">
        <f>BA52-IF(BA3=1,0,AZ52)-BA55</f>
        <v/>
      </c>
      <c r="BB56" s="60">
        <f>BB52-IF(BB3=1,0,BA52)-BB55</f>
        <v/>
      </c>
      <c r="BC56" s="60">
        <f>BC52-IF(BC3=1,0,BB52)-BC55</f>
        <v/>
      </c>
      <c r="BD56" s="60">
        <f>BD52-IF(BD3=1,0,BC52)-BD55</f>
        <v/>
      </c>
      <c r="BE56" s="60">
        <f>BE52-IF(BE3=1,0,BD52)-BE55</f>
        <v/>
      </c>
      <c r="BF56" s="60">
        <f>BF52-IF(BF3=1,0,BE52)-BF55</f>
        <v/>
      </c>
      <c r="BG56" s="60">
        <f>BG52-IF(BG3=1,0,BF52)-BG55</f>
        <v/>
      </c>
      <c r="BH56" s="60">
        <f>BH52-IF(BH3=1,0,BG52)-BH55</f>
        <v/>
      </c>
      <c r="BI56" s="60">
        <f>BI52-IF(BI3=1,0,BH52)-BI55</f>
        <v/>
      </c>
      <c r="BJ56" s="60">
        <f>BJ52-IF(BJ3=1,0,BI52)-BJ55</f>
        <v/>
      </c>
    </row>
    <row r="57">
      <c r="A57" s="43" t="n"/>
      <c r="B57" s="43" t="inlineStr">
        <is>
          <t>Capex</t>
        </is>
      </c>
      <c r="C57" s="60">
        <f>C18*Assumptions!$C$29</f>
        <v/>
      </c>
      <c r="D57" s="60">
        <f>D18*Assumptions!$C$29</f>
        <v/>
      </c>
      <c r="E57" s="60">
        <f>E18*Assumptions!$C$29</f>
        <v/>
      </c>
      <c r="F57" s="60">
        <f>F18*Assumptions!$C$29</f>
        <v/>
      </c>
      <c r="G57" s="60">
        <f>G18*Assumptions!$C$29</f>
        <v/>
      </c>
      <c r="H57" s="60">
        <f>H18*Assumptions!$C$29</f>
        <v/>
      </c>
      <c r="I57" s="60">
        <f>I18*Assumptions!$C$29</f>
        <v/>
      </c>
      <c r="J57" s="60">
        <f>J18*Assumptions!$C$29</f>
        <v/>
      </c>
      <c r="K57" s="60">
        <f>K18*Assumptions!$C$29</f>
        <v/>
      </c>
      <c r="L57" s="60">
        <f>L18*Assumptions!$C$29</f>
        <v/>
      </c>
      <c r="M57" s="60">
        <f>M18*Assumptions!$C$29</f>
        <v/>
      </c>
      <c r="N57" s="60">
        <f>N18*Assumptions!$C$29</f>
        <v/>
      </c>
      <c r="O57" s="60">
        <f>O18*Assumptions!$C$29</f>
        <v/>
      </c>
      <c r="P57" s="60">
        <f>P18*Assumptions!$C$29</f>
        <v/>
      </c>
      <c r="Q57" s="60">
        <f>Q18*Assumptions!$C$29</f>
        <v/>
      </c>
      <c r="R57" s="60">
        <f>R18*Assumptions!$C$29</f>
        <v/>
      </c>
      <c r="S57" s="60">
        <f>S18*Assumptions!$C$29</f>
        <v/>
      </c>
      <c r="T57" s="60">
        <f>T18*Assumptions!$C$29</f>
        <v/>
      </c>
      <c r="U57" s="60">
        <f>U18*Assumptions!$C$29</f>
        <v/>
      </c>
      <c r="V57" s="60">
        <f>V18*Assumptions!$C$29</f>
        <v/>
      </c>
      <c r="W57" s="60">
        <f>W18*Assumptions!$C$29</f>
        <v/>
      </c>
      <c r="X57" s="60">
        <f>X18*Assumptions!$C$29</f>
        <v/>
      </c>
      <c r="Y57" s="60">
        <f>Y18*Assumptions!$C$29</f>
        <v/>
      </c>
      <c r="Z57" s="60">
        <f>Z18*Assumptions!$C$29</f>
        <v/>
      </c>
      <c r="AA57" s="60">
        <f>AA18*Assumptions!$C$29</f>
        <v/>
      </c>
      <c r="AB57" s="60">
        <f>AB18*Assumptions!$C$29</f>
        <v/>
      </c>
      <c r="AC57" s="60">
        <f>AC18*Assumptions!$C$29</f>
        <v/>
      </c>
      <c r="AD57" s="60">
        <f>AD18*Assumptions!$C$29</f>
        <v/>
      </c>
      <c r="AE57" s="60">
        <f>AE18*Assumptions!$C$29</f>
        <v/>
      </c>
      <c r="AF57" s="60">
        <f>AF18*Assumptions!$C$29</f>
        <v/>
      </c>
      <c r="AG57" s="60">
        <f>AG18*Assumptions!$C$29</f>
        <v/>
      </c>
      <c r="AH57" s="60">
        <f>AH18*Assumptions!$C$29</f>
        <v/>
      </c>
      <c r="AI57" s="60">
        <f>AI18*Assumptions!$C$29</f>
        <v/>
      </c>
      <c r="AJ57" s="60">
        <f>AJ18*Assumptions!$C$29</f>
        <v/>
      </c>
      <c r="AK57" s="60">
        <f>AK18*Assumptions!$C$29</f>
        <v/>
      </c>
      <c r="AL57" s="60">
        <f>AL18*Assumptions!$C$29</f>
        <v/>
      </c>
      <c r="AM57" s="60">
        <f>AM18*Assumptions!$C$29</f>
        <v/>
      </c>
      <c r="AN57" s="60">
        <f>AN18*Assumptions!$C$29</f>
        <v/>
      </c>
      <c r="AO57" s="60">
        <f>AO18*Assumptions!$C$29</f>
        <v/>
      </c>
      <c r="AP57" s="60">
        <f>AP18*Assumptions!$C$29</f>
        <v/>
      </c>
      <c r="AQ57" s="60">
        <f>AQ18*Assumptions!$C$29</f>
        <v/>
      </c>
      <c r="AR57" s="60">
        <f>AR18*Assumptions!$C$29</f>
        <v/>
      </c>
      <c r="AS57" s="60">
        <f>AS18*Assumptions!$C$29</f>
        <v/>
      </c>
      <c r="AT57" s="60">
        <f>AT18*Assumptions!$C$29</f>
        <v/>
      </c>
      <c r="AU57" s="60">
        <f>AU18*Assumptions!$C$29</f>
        <v/>
      </c>
      <c r="AV57" s="60">
        <f>AV18*Assumptions!$C$29</f>
        <v/>
      </c>
      <c r="AW57" s="60">
        <f>AW18*Assumptions!$C$29</f>
        <v/>
      </c>
      <c r="AX57" s="60">
        <f>AX18*Assumptions!$C$29</f>
        <v/>
      </c>
      <c r="AY57" s="60">
        <f>AY18*Assumptions!$C$29</f>
        <v/>
      </c>
      <c r="AZ57" s="60">
        <f>AZ18*Assumptions!$C$29</f>
        <v/>
      </c>
      <c r="BA57" s="60">
        <f>BA18*Assumptions!$C$29</f>
        <v/>
      </c>
      <c r="BB57" s="60">
        <f>BB18*Assumptions!$C$29</f>
        <v/>
      </c>
      <c r="BC57" s="60">
        <f>BC18*Assumptions!$C$29</f>
        <v/>
      </c>
      <c r="BD57" s="60">
        <f>BD18*Assumptions!$C$29</f>
        <v/>
      </c>
      <c r="BE57" s="60">
        <f>BE18*Assumptions!$C$29</f>
        <v/>
      </c>
      <c r="BF57" s="60">
        <f>BF18*Assumptions!$C$29</f>
        <v/>
      </c>
      <c r="BG57" s="60">
        <f>BG18*Assumptions!$C$29</f>
        <v/>
      </c>
      <c r="BH57" s="60">
        <f>BH18*Assumptions!$C$29</f>
        <v/>
      </c>
      <c r="BI57" s="60">
        <f>BI18*Assumptions!$C$29</f>
        <v/>
      </c>
      <c r="BJ57" s="60">
        <f>BJ18*Assumptions!$C$29</f>
        <v/>
      </c>
    </row>
    <row r="58">
      <c r="A58" s="43" t="n"/>
      <c r="B58" s="43" t="inlineStr">
        <is>
          <t>AP (DPO on opex)</t>
        </is>
      </c>
      <c r="C58" s="60">
        <f>C41*12*Assumptions!$C$28/365</f>
        <v/>
      </c>
      <c r="D58" s="60">
        <f>D41*12*Assumptions!$C$28/365</f>
        <v/>
      </c>
      <c r="E58" s="60">
        <f>E41*12*Assumptions!$C$28/365</f>
        <v/>
      </c>
      <c r="F58" s="60">
        <f>F41*12*Assumptions!$C$28/365</f>
        <v/>
      </c>
      <c r="G58" s="60">
        <f>G41*12*Assumptions!$C$28/365</f>
        <v/>
      </c>
      <c r="H58" s="60">
        <f>H41*12*Assumptions!$C$28/365</f>
        <v/>
      </c>
      <c r="I58" s="60">
        <f>I41*12*Assumptions!$C$28/365</f>
        <v/>
      </c>
      <c r="J58" s="60">
        <f>J41*12*Assumptions!$C$28/365</f>
        <v/>
      </c>
      <c r="K58" s="60">
        <f>K41*12*Assumptions!$C$28/365</f>
        <v/>
      </c>
      <c r="L58" s="60">
        <f>L41*12*Assumptions!$C$28/365</f>
        <v/>
      </c>
      <c r="M58" s="60">
        <f>M41*12*Assumptions!$C$28/365</f>
        <v/>
      </c>
      <c r="N58" s="60">
        <f>N41*12*Assumptions!$C$28/365</f>
        <v/>
      </c>
      <c r="O58" s="60">
        <f>O41*12*Assumptions!$C$28/365</f>
        <v/>
      </c>
      <c r="P58" s="60">
        <f>P41*12*Assumptions!$C$28/365</f>
        <v/>
      </c>
      <c r="Q58" s="60">
        <f>Q41*12*Assumptions!$C$28/365</f>
        <v/>
      </c>
      <c r="R58" s="60">
        <f>R41*12*Assumptions!$C$28/365</f>
        <v/>
      </c>
      <c r="S58" s="60">
        <f>S41*12*Assumptions!$C$28/365</f>
        <v/>
      </c>
      <c r="T58" s="60">
        <f>T41*12*Assumptions!$C$28/365</f>
        <v/>
      </c>
      <c r="U58" s="60">
        <f>U41*12*Assumptions!$C$28/365</f>
        <v/>
      </c>
      <c r="V58" s="60">
        <f>V41*12*Assumptions!$C$28/365</f>
        <v/>
      </c>
      <c r="W58" s="60">
        <f>W41*12*Assumptions!$C$28/365</f>
        <v/>
      </c>
      <c r="X58" s="60">
        <f>X41*12*Assumptions!$C$28/365</f>
        <v/>
      </c>
      <c r="Y58" s="60">
        <f>Y41*12*Assumptions!$C$28/365</f>
        <v/>
      </c>
      <c r="Z58" s="60">
        <f>Z41*12*Assumptions!$C$28/365</f>
        <v/>
      </c>
      <c r="AA58" s="60">
        <f>AA41*12*Assumptions!$C$28/365</f>
        <v/>
      </c>
      <c r="AB58" s="60">
        <f>AB41*12*Assumptions!$C$28/365</f>
        <v/>
      </c>
      <c r="AC58" s="60">
        <f>AC41*12*Assumptions!$C$28/365</f>
        <v/>
      </c>
      <c r="AD58" s="60">
        <f>AD41*12*Assumptions!$C$28/365</f>
        <v/>
      </c>
      <c r="AE58" s="60">
        <f>AE41*12*Assumptions!$C$28/365</f>
        <v/>
      </c>
      <c r="AF58" s="60">
        <f>AF41*12*Assumptions!$C$28/365</f>
        <v/>
      </c>
      <c r="AG58" s="60">
        <f>AG41*12*Assumptions!$C$28/365</f>
        <v/>
      </c>
      <c r="AH58" s="60">
        <f>AH41*12*Assumptions!$C$28/365</f>
        <v/>
      </c>
      <c r="AI58" s="60">
        <f>AI41*12*Assumptions!$C$28/365</f>
        <v/>
      </c>
      <c r="AJ58" s="60">
        <f>AJ41*12*Assumptions!$C$28/365</f>
        <v/>
      </c>
      <c r="AK58" s="60">
        <f>AK41*12*Assumptions!$C$28/365</f>
        <v/>
      </c>
      <c r="AL58" s="60">
        <f>AL41*12*Assumptions!$C$28/365</f>
        <v/>
      </c>
      <c r="AM58" s="60">
        <f>AM41*12*Assumptions!$C$28/365</f>
        <v/>
      </c>
      <c r="AN58" s="60">
        <f>AN41*12*Assumptions!$C$28/365</f>
        <v/>
      </c>
      <c r="AO58" s="60">
        <f>AO41*12*Assumptions!$C$28/365</f>
        <v/>
      </c>
      <c r="AP58" s="60">
        <f>AP41*12*Assumptions!$C$28/365</f>
        <v/>
      </c>
      <c r="AQ58" s="60">
        <f>AQ41*12*Assumptions!$C$28/365</f>
        <v/>
      </c>
      <c r="AR58" s="60">
        <f>AR41*12*Assumptions!$C$28/365</f>
        <v/>
      </c>
      <c r="AS58" s="60">
        <f>AS41*12*Assumptions!$C$28/365</f>
        <v/>
      </c>
      <c r="AT58" s="60">
        <f>AT41*12*Assumptions!$C$28/365</f>
        <v/>
      </c>
      <c r="AU58" s="60">
        <f>AU41*12*Assumptions!$C$28/365</f>
        <v/>
      </c>
      <c r="AV58" s="60">
        <f>AV41*12*Assumptions!$C$28/365</f>
        <v/>
      </c>
      <c r="AW58" s="60">
        <f>AW41*12*Assumptions!$C$28/365</f>
        <v/>
      </c>
      <c r="AX58" s="60">
        <f>AX41*12*Assumptions!$C$28/365</f>
        <v/>
      </c>
      <c r="AY58" s="60">
        <f>AY41*12*Assumptions!$C$28/365</f>
        <v/>
      </c>
      <c r="AZ58" s="60">
        <f>AZ41*12*Assumptions!$C$28/365</f>
        <v/>
      </c>
      <c r="BA58" s="60">
        <f>BA41*12*Assumptions!$C$28/365</f>
        <v/>
      </c>
      <c r="BB58" s="60">
        <f>BB41*12*Assumptions!$C$28/365</f>
        <v/>
      </c>
      <c r="BC58" s="60">
        <f>BC41*12*Assumptions!$C$28/365</f>
        <v/>
      </c>
      <c r="BD58" s="60">
        <f>BD41*12*Assumptions!$C$28/365</f>
        <v/>
      </c>
      <c r="BE58" s="60">
        <f>BE41*12*Assumptions!$C$28/365</f>
        <v/>
      </c>
      <c r="BF58" s="60">
        <f>BF41*12*Assumptions!$C$28/365</f>
        <v/>
      </c>
      <c r="BG58" s="60">
        <f>BG41*12*Assumptions!$C$28/365</f>
        <v/>
      </c>
      <c r="BH58" s="60">
        <f>BH41*12*Assumptions!$C$28/365</f>
        <v/>
      </c>
      <c r="BI58" s="60">
        <f>BI41*12*Assumptions!$C$28/365</f>
        <v/>
      </c>
      <c r="BJ58" s="60">
        <f>BJ41*12*Assumptions!$C$28/365</f>
        <v/>
      </c>
    </row>
    <row r="59">
      <c r="A59" s="43" t="n"/>
      <c r="B59" s="43" t="inlineStr">
        <is>
          <t>AP assumed at closes</t>
        </is>
      </c>
      <c r="C59" s="60">
        <f>IF(C3=Assumptions!$F$6,C8*12*(1-C19)*Assumptions!$C$28/365,0)+IF(C3=Assumptions!$F$7,C9*12*(1-C20)*Assumptions!$C$28/365,0)</f>
        <v/>
      </c>
      <c r="D59" s="60">
        <f>IF(D3=Assumptions!$F$6,D8*12*(1-D19)*Assumptions!$C$28/365,0)+IF(D3=Assumptions!$F$7,D9*12*(1-D20)*Assumptions!$C$28/365,0)</f>
        <v/>
      </c>
      <c r="E59" s="60">
        <f>IF(E3=Assumptions!$F$6,E8*12*(1-E19)*Assumptions!$C$28/365,0)+IF(E3=Assumptions!$F$7,E9*12*(1-E20)*Assumptions!$C$28/365,0)</f>
        <v/>
      </c>
      <c r="F59" s="60">
        <f>IF(F3=Assumptions!$F$6,F8*12*(1-F19)*Assumptions!$C$28/365,0)+IF(F3=Assumptions!$F$7,F9*12*(1-F20)*Assumptions!$C$28/365,0)</f>
        <v/>
      </c>
      <c r="G59" s="60">
        <f>IF(G3=Assumptions!$F$6,G8*12*(1-G19)*Assumptions!$C$28/365,0)+IF(G3=Assumptions!$F$7,G9*12*(1-G20)*Assumptions!$C$28/365,0)</f>
        <v/>
      </c>
      <c r="H59" s="60">
        <f>IF(H3=Assumptions!$F$6,H8*12*(1-H19)*Assumptions!$C$28/365,0)+IF(H3=Assumptions!$F$7,H9*12*(1-H20)*Assumptions!$C$28/365,0)</f>
        <v/>
      </c>
      <c r="I59" s="60">
        <f>IF(I3=Assumptions!$F$6,I8*12*(1-I19)*Assumptions!$C$28/365,0)+IF(I3=Assumptions!$F$7,I9*12*(1-I20)*Assumptions!$C$28/365,0)</f>
        <v/>
      </c>
      <c r="J59" s="60">
        <f>IF(J3=Assumptions!$F$6,J8*12*(1-J19)*Assumptions!$C$28/365,0)+IF(J3=Assumptions!$F$7,J9*12*(1-J20)*Assumptions!$C$28/365,0)</f>
        <v/>
      </c>
      <c r="K59" s="60">
        <f>IF(K3=Assumptions!$F$6,K8*12*(1-K19)*Assumptions!$C$28/365,0)+IF(K3=Assumptions!$F$7,K9*12*(1-K20)*Assumptions!$C$28/365,0)</f>
        <v/>
      </c>
      <c r="L59" s="60">
        <f>IF(L3=Assumptions!$F$6,L8*12*(1-L19)*Assumptions!$C$28/365,0)+IF(L3=Assumptions!$F$7,L9*12*(1-L20)*Assumptions!$C$28/365,0)</f>
        <v/>
      </c>
      <c r="M59" s="60">
        <f>IF(M3=Assumptions!$F$6,M8*12*(1-M19)*Assumptions!$C$28/365,0)+IF(M3=Assumptions!$F$7,M9*12*(1-M20)*Assumptions!$C$28/365,0)</f>
        <v/>
      </c>
      <c r="N59" s="60">
        <f>IF(N3=Assumptions!$F$6,N8*12*(1-N19)*Assumptions!$C$28/365,0)+IF(N3=Assumptions!$F$7,N9*12*(1-N20)*Assumptions!$C$28/365,0)</f>
        <v/>
      </c>
      <c r="O59" s="60">
        <f>IF(O3=Assumptions!$F$6,O8*12*(1-O19)*Assumptions!$C$28/365,0)+IF(O3=Assumptions!$F$7,O9*12*(1-O20)*Assumptions!$C$28/365,0)</f>
        <v/>
      </c>
      <c r="P59" s="60">
        <f>IF(P3=Assumptions!$F$6,P8*12*(1-P19)*Assumptions!$C$28/365,0)+IF(P3=Assumptions!$F$7,P9*12*(1-P20)*Assumptions!$C$28/365,0)</f>
        <v/>
      </c>
      <c r="Q59" s="60">
        <f>IF(Q3=Assumptions!$F$6,Q8*12*(1-Q19)*Assumptions!$C$28/365,0)+IF(Q3=Assumptions!$F$7,Q9*12*(1-Q20)*Assumptions!$C$28/365,0)</f>
        <v/>
      </c>
      <c r="R59" s="60">
        <f>IF(R3=Assumptions!$F$6,R8*12*(1-R19)*Assumptions!$C$28/365,0)+IF(R3=Assumptions!$F$7,R9*12*(1-R20)*Assumptions!$C$28/365,0)</f>
        <v/>
      </c>
      <c r="S59" s="60">
        <f>IF(S3=Assumptions!$F$6,S8*12*(1-S19)*Assumptions!$C$28/365,0)+IF(S3=Assumptions!$F$7,S9*12*(1-S20)*Assumptions!$C$28/365,0)</f>
        <v/>
      </c>
      <c r="T59" s="60">
        <f>IF(T3=Assumptions!$F$6,T8*12*(1-T19)*Assumptions!$C$28/365,0)+IF(T3=Assumptions!$F$7,T9*12*(1-T20)*Assumptions!$C$28/365,0)</f>
        <v/>
      </c>
      <c r="U59" s="60">
        <f>IF(U3=Assumptions!$F$6,U8*12*(1-U19)*Assumptions!$C$28/365,0)+IF(U3=Assumptions!$F$7,U9*12*(1-U20)*Assumptions!$C$28/365,0)</f>
        <v/>
      </c>
      <c r="V59" s="60">
        <f>IF(V3=Assumptions!$F$6,V8*12*(1-V19)*Assumptions!$C$28/365,0)+IF(V3=Assumptions!$F$7,V9*12*(1-V20)*Assumptions!$C$28/365,0)</f>
        <v/>
      </c>
      <c r="W59" s="60">
        <f>IF(W3=Assumptions!$F$6,W8*12*(1-W19)*Assumptions!$C$28/365,0)+IF(W3=Assumptions!$F$7,W9*12*(1-W20)*Assumptions!$C$28/365,0)</f>
        <v/>
      </c>
      <c r="X59" s="60">
        <f>IF(X3=Assumptions!$F$6,X8*12*(1-X19)*Assumptions!$C$28/365,0)+IF(X3=Assumptions!$F$7,X9*12*(1-X20)*Assumptions!$C$28/365,0)</f>
        <v/>
      </c>
      <c r="Y59" s="60">
        <f>IF(Y3=Assumptions!$F$6,Y8*12*(1-Y19)*Assumptions!$C$28/365,0)+IF(Y3=Assumptions!$F$7,Y9*12*(1-Y20)*Assumptions!$C$28/365,0)</f>
        <v/>
      </c>
      <c r="Z59" s="60">
        <f>IF(Z3=Assumptions!$F$6,Z8*12*(1-Z19)*Assumptions!$C$28/365,0)+IF(Z3=Assumptions!$F$7,Z9*12*(1-Z20)*Assumptions!$C$28/365,0)</f>
        <v/>
      </c>
      <c r="AA59" s="60">
        <f>IF(AA3=Assumptions!$F$6,AA8*12*(1-AA19)*Assumptions!$C$28/365,0)+IF(AA3=Assumptions!$F$7,AA9*12*(1-AA20)*Assumptions!$C$28/365,0)</f>
        <v/>
      </c>
      <c r="AB59" s="60">
        <f>IF(AB3=Assumptions!$F$6,AB8*12*(1-AB19)*Assumptions!$C$28/365,0)+IF(AB3=Assumptions!$F$7,AB9*12*(1-AB20)*Assumptions!$C$28/365,0)</f>
        <v/>
      </c>
      <c r="AC59" s="60">
        <f>IF(AC3=Assumptions!$F$6,AC8*12*(1-AC19)*Assumptions!$C$28/365,0)+IF(AC3=Assumptions!$F$7,AC9*12*(1-AC20)*Assumptions!$C$28/365,0)</f>
        <v/>
      </c>
      <c r="AD59" s="60">
        <f>IF(AD3=Assumptions!$F$6,AD8*12*(1-AD19)*Assumptions!$C$28/365,0)+IF(AD3=Assumptions!$F$7,AD9*12*(1-AD20)*Assumptions!$C$28/365,0)</f>
        <v/>
      </c>
      <c r="AE59" s="60">
        <f>IF(AE3=Assumptions!$F$6,AE8*12*(1-AE19)*Assumptions!$C$28/365,0)+IF(AE3=Assumptions!$F$7,AE9*12*(1-AE20)*Assumptions!$C$28/365,0)</f>
        <v/>
      </c>
      <c r="AF59" s="60">
        <f>IF(AF3=Assumptions!$F$6,AF8*12*(1-AF19)*Assumptions!$C$28/365,0)+IF(AF3=Assumptions!$F$7,AF9*12*(1-AF20)*Assumptions!$C$28/365,0)</f>
        <v/>
      </c>
      <c r="AG59" s="60">
        <f>IF(AG3=Assumptions!$F$6,AG8*12*(1-AG19)*Assumptions!$C$28/365,0)+IF(AG3=Assumptions!$F$7,AG9*12*(1-AG20)*Assumptions!$C$28/365,0)</f>
        <v/>
      </c>
      <c r="AH59" s="60">
        <f>IF(AH3=Assumptions!$F$6,AH8*12*(1-AH19)*Assumptions!$C$28/365,0)+IF(AH3=Assumptions!$F$7,AH9*12*(1-AH20)*Assumptions!$C$28/365,0)</f>
        <v/>
      </c>
      <c r="AI59" s="60">
        <f>IF(AI3=Assumptions!$F$6,AI8*12*(1-AI19)*Assumptions!$C$28/365,0)+IF(AI3=Assumptions!$F$7,AI9*12*(1-AI20)*Assumptions!$C$28/365,0)</f>
        <v/>
      </c>
      <c r="AJ59" s="60">
        <f>IF(AJ3=Assumptions!$F$6,AJ8*12*(1-AJ19)*Assumptions!$C$28/365,0)+IF(AJ3=Assumptions!$F$7,AJ9*12*(1-AJ20)*Assumptions!$C$28/365,0)</f>
        <v/>
      </c>
      <c r="AK59" s="60">
        <f>IF(AK3=Assumptions!$F$6,AK8*12*(1-AK19)*Assumptions!$C$28/365,0)+IF(AK3=Assumptions!$F$7,AK9*12*(1-AK20)*Assumptions!$C$28/365,0)</f>
        <v/>
      </c>
      <c r="AL59" s="60">
        <f>IF(AL3=Assumptions!$F$6,AL8*12*(1-AL19)*Assumptions!$C$28/365,0)+IF(AL3=Assumptions!$F$7,AL9*12*(1-AL20)*Assumptions!$C$28/365,0)</f>
        <v/>
      </c>
      <c r="AM59" s="60">
        <f>IF(AM3=Assumptions!$F$6,AM8*12*(1-AM19)*Assumptions!$C$28/365,0)+IF(AM3=Assumptions!$F$7,AM9*12*(1-AM20)*Assumptions!$C$28/365,0)</f>
        <v/>
      </c>
      <c r="AN59" s="60">
        <f>IF(AN3=Assumptions!$F$6,AN8*12*(1-AN19)*Assumptions!$C$28/365,0)+IF(AN3=Assumptions!$F$7,AN9*12*(1-AN20)*Assumptions!$C$28/365,0)</f>
        <v/>
      </c>
      <c r="AO59" s="60">
        <f>IF(AO3=Assumptions!$F$6,AO8*12*(1-AO19)*Assumptions!$C$28/365,0)+IF(AO3=Assumptions!$F$7,AO9*12*(1-AO20)*Assumptions!$C$28/365,0)</f>
        <v/>
      </c>
      <c r="AP59" s="60">
        <f>IF(AP3=Assumptions!$F$6,AP8*12*(1-AP19)*Assumptions!$C$28/365,0)+IF(AP3=Assumptions!$F$7,AP9*12*(1-AP20)*Assumptions!$C$28/365,0)</f>
        <v/>
      </c>
      <c r="AQ59" s="60">
        <f>IF(AQ3=Assumptions!$F$6,AQ8*12*(1-AQ19)*Assumptions!$C$28/365,0)+IF(AQ3=Assumptions!$F$7,AQ9*12*(1-AQ20)*Assumptions!$C$28/365,0)</f>
        <v/>
      </c>
      <c r="AR59" s="60">
        <f>IF(AR3=Assumptions!$F$6,AR8*12*(1-AR19)*Assumptions!$C$28/365,0)+IF(AR3=Assumptions!$F$7,AR9*12*(1-AR20)*Assumptions!$C$28/365,0)</f>
        <v/>
      </c>
      <c r="AS59" s="60">
        <f>IF(AS3=Assumptions!$F$6,AS8*12*(1-AS19)*Assumptions!$C$28/365,0)+IF(AS3=Assumptions!$F$7,AS9*12*(1-AS20)*Assumptions!$C$28/365,0)</f>
        <v/>
      </c>
      <c r="AT59" s="60">
        <f>IF(AT3=Assumptions!$F$6,AT8*12*(1-AT19)*Assumptions!$C$28/365,0)+IF(AT3=Assumptions!$F$7,AT9*12*(1-AT20)*Assumptions!$C$28/365,0)</f>
        <v/>
      </c>
      <c r="AU59" s="60">
        <f>IF(AU3=Assumptions!$F$6,AU8*12*(1-AU19)*Assumptions!$C$28/365,0)+IF(AU3=Assumptions!$F$7,AU9*12*(1-AU20)*Assumptions!$C$28/365,0)</f>
        <v/>
      </c>
      <c r="AV59" s="60">
        <f>IF(AV3=Assumptions!$F$6,AV8*12*(1-AV19)*Assumptions!$C$28/365,0)+IF(AV3=Assumptions!$F$7,AV9*12*(1-AV20)*Assumptions!$C$28/365,0)</f>
        <v/>
      </c>
      <c r="AW59" s="60">
        <f>IF(AW3=Assumptions!$F$6,AW8*12*(1-AW19)*Assumptions!$C$28/365,0)+IF(AW3=Assumptions!$F$7,AW9*12*(1-AW20)*Assumptions!$C$28/365,0)</f>
        <v/>
      </c>
      <c r="AX59" s="60">
        <f>IF(AX3=Assumptions!$F$6,AX8*12*(1-AX19)*Assumptions!$C$28/365,0)+IF(AX3=Assumptions!$F$7,AX9*12*(1-AX20)*Assumptions!$C$28/365,0)</f>
        <v/>
      </c>
      <c r="AY59" s="60">
        <f>IF(AY3=Assumptions!$F$6,AY8*12*(1-AY19)*Assumptions!$C$28/365,0)+IF(AY3=Assumptions!$F$7,AY9*12*(1-AY20)*Assumptions!$C$28/365,0)</f>
        <v/>
      </c>
      <c r="AZ59" s="60">
        <f>IF(AZ3=Assumptions!$F$6,AZ8*12*(1-AZ19)*Assumptions!$C$28/365,0)+IF(AZ3=Assumptions!$F$7,AZ9*12*(1-AZ20)*Assumptions!$C$28/365,0)</f>
        <v/>
      </c>
      <c r="BA59" s="60">
        <f>IF(BA3=Assumptions!$F$6,BA8*12*(1-BA19)*Assumptions!$C$28/365,0)+IF(BA3=Assumptions!$F$7,BA9*12*(1-BA20)*Assumptions!$C$28/365,0)</f>
        <v/>
      </c>
      <c r="BB59" s="60">
        <f>IF(BB3=Assumptions!$F$6,BB8*12*(1-BB19)*Assumptions!$C$28/365,0)+IF(BB3=Assumptions!$F$7,BB9*12*(1-BB20)*Assumptions!$C$28/365,0)</f>
        <v/>
      </c>
      <c r="BC59" s="60">
        <f>IF(BC3=Assumptions!$F$6,BC8*12*(1-BC19)*Assumptions!$C$28/365,0)+IF(BC3=Assumptions!$F$7,BC9*12*(1-BC20)*Assumptions!$C$28/365,0)</f>
        <v/>
      </c>
      <c r="BD59" s="60">
        <f>IF(BD3=Assumptions!$F$6,BD8*12*(1-BD19)*Assumptions!$C$28/365,0)+IF(BD3=Assumptions!$F$7,BD9*12*(1-BD20)*Assumptions!$C$28/365,0)</f>
        <v/>
      </c>
      <c r="BE59" s="60">
        <f>IF(BE3=Assumptions!$F$6,BE8*12*(1-BE19)*Assumptions!$C$28/365,0)+IF(BE3=Assumptions!$F$7,BE9*12*(1-BE20)*Assumptions!$C$28/365,0)</f>
        <v/>
      </c>
      <c r="BF59" s="60">
        <f>IF(BF3=Assumptions!$F$6,BF8*12*(1-BF19)*Assumptions!$C$28/365,0)+IF(BF3=Assumptions!$F$7,BF9*12*(1-BF20)*Assumptions!$C$28/365,0)</f>
        <v/>
      </c>
      <c r="BG59" s="60">
        <f>IF(BG3=Assumptions!$F$6,BG8*12*(1-BG19)*Assumptions!$C$28/365,0)+IF(BG3=Assumptions!$F$7,BG9*12*(1-BG20)*Assumptions!$C$28/365,0)</f>
        <v/>
      </c>
      <c r="BH59" s="60">
        <f>IF(BH3=Assumptions!$F$6,BH8*12*(1-BH19)*Assumptions!$C$28/365,0)+IF(BH3=Assumptions!$F$7,BH9*12*(1-BH20)*Assumptions!$C$28/365,0)</f>
        <v/>
      </c>
      <c r="BI59" s="60">
        <f>IF(BI3=Assumptions!$F$6,BI8*12*(1-BI19)*Assumptions!$C$28/365,0)+IF(BI3=Assumptions!$F$7,BI9*12*(1-BI20)*Assumptions!$C$28/365,0)</f>
        <v/>
      </c>
      <c r="BJ59" s="60">
        <f>IF(BJ3=Assumptions!$F$6,BJ8*12*(1-BJ19)*Assumptions!$C$28/365,0)+IF(BJ3=Assumptions!$F$7,BJ9*12*(1-BJ20)*Assumptions!$C$28/365,0)</f>
        <v/>
      </c>
    </row>
    <row r="60">
      <c r="A60" s="43" t="n"/>
      <c r="B60" s="43" t="inlineStr">
        <is>
          <t>Change in AP (cash impact)</t>
        </is>
      </c>
      <c r="C60" s="60">
        <f>C58-IF(C3=1,0,B58)-C59</f>
        <v/>
      </c>
      <c r="D60" s="60">
        <f>D58-IF(D3=1,0,C58)-D59</f>
        <v/>
      </c>
      <c r="E60" s="60">
        <f>E58-IF(E3=1,0,D58)-E59</f>
        <v/>
      </c>
      <c r="F60" s="60">
        <f>F58-IF(F3=1,0,E58)-F59</f>
        <v/>
      </c>
      <c r="G60" s="60">
        <f>G58-IF(G3=1,0,F58)-G59</f>
        <v/>
      </c>
      <c r="H60" s="60">
        <f>H58-IF(H3=1,0,G58)-H59</f>
        <v/>
      </c>
      <c r="I60" s="60">
        <f>I58-IF(I3=1,0,H58)-I59</f>
        <v/>
      </c>
      <c r="J60" s="60">
        <f>J58-IF(J3=1,0,I58)-J59</f>
        <v/>
      </c>
      <c r="K60" s="60">
        <f>K58-IF(K3=1,0,J58)-K59</f>
        <v/>
      </c>
      <c r="L60" s="60">
        <f>L58-IF(L3=1,0,K58)-L59</f>
        <v/>
      </c>
      <c r="M60" s="60">
        <f>M58-IF(M3=1,0,L58)-M59</f>
        <v/>
      </c>
      <c r="N60" s="60">
        <f>N58-IF(N3=1,0,M58)-N59</f>
        <v/>
      </c>
      <c r="O60" s="60">
        <f>O58-IF(O3=1,0,N58)-O59</f>
        <v/>
      </c>
      <c r="P60" s="60">
        <f>P58-IF(P3=1,0,O58)-P59</f>
        <v/>
      </c>
      <c r="Q60" s="60">
        <f>Q58-IF(Q3=1,0,P58)-Q59</f>
        <v/>
      </c>
      <c r="R60" s="60">
        <f>R58-IF(R3=1,0,Q58)-R59</f>
        <v/>
      </c>
      <c r="S60" s="60">
        <f>S58-IF(S3=1,0,R58)-S59</f>
        <v/>
      </c>
      <c r="T60" s="60">
        <f>T58-IF(T3=1,0,S58)-T59</f>
        <v/>
      </c>
      <c r="U60" s="60">
        <f>U58-IF(U3=1,0,T58)-U59</f>
        <v/>
      </c>
      <c r="V60" s="60">
        <f>V58-IF(V3=1,0,U58)-V59</f>
        <v/>
      </c>
      <c r="W60" s="60">
        <f>W58-IF(W3=1,0,V58)-W59</f>
        <v/>
      </c>
      <c r="X60" s="60">
        <f>X58-IF(X3=1,0,W58)-X59</f>
        <v/>
      </c>
      <c r="Y60" s="60">
        <f>Y58-IF(Y3=1,0,X58)-Y59</f>
        <v/>
      </c>
      <c r="Z60" s="60">
        <f>Z58-IF(Z3=1,0,Y58)-Z59</f>
        <v/>
      </c>
      <c r="AA60" s="60">
        <f>AA58-IF(AA3=1,0,Z58)-AA59</f>
        <v/>
      </c>
      <c r="AB60" s="60">
        <f>AB58-IF(AB3=1,0,AA58)-AB59</f>
        <v/>
      </c>
      <c r="AC60" s="60">
        <f>AC58-IF(AC3=1,0,AB58)-AC59</f>
        <v/>
      </c>
      <c r="AD60" s="60">
        <f>AD58-IF(AD3=1,0,AC58)-AD59</f>
        <v/>
      </c>
      <c r="AE60" s="60">
        <f>AE58-IF(AE3=1,0,AD58)-AE59</f>
        <v/>
      </c>
      <c r="AF60" s="60">
        <f>AF58-IF(AF3=1,0,AE58)-AF59</f>
        <v/>
      </c>
      <c r="AG60" s="60">
        <f>AG58-IF(AG3=1,0,AF58)-AG59</f>
        <v/>
      </c>
      <c r="AH60" s="60">
        <f>AH58-IF(AH3=1,0,AG58)-AH59</f>
        <v/>
      </c>
      <c r="AI60" s="60">
        <f>AI58-IF(AI3=1,0,AH58)-AI59</f>
        <v/>
      </c>
      <c r="AJ60" s="60">
        <f>AJ58-IF(AJ3=1,0,AI58)-AJ59</f>
        <v/>
      </c>
      <c r="AK60" s="60">
        <f>AK58-IF(AK3=1,0,AJ58)-AK59</f>
        <v/>
      </c>
      <c r="AL60" s="60">
        <f>AL58-IF(AL3=1,0,AK58)-AL59</f>
        <v/>
      </c>
      <c r="AM60" s="60">
        <f>AM58-IF(AM3=1,0,AL58)-AM59</f>
        <v/>
      </c>
      <c r="AN60" s="60">
        <f>AN58-IF(AN3=1,0,AM58)-AN59</f>
        <v/>
      </c>
      <c r="AO60" s="60">
        <f>AO58-IF(AO3=1,0,AN58)-AO59</f>
        <v/>
      </c>
      <c r="AP60" s="60">
        <f>AP58-IF(AP3=1,0,AO58)-AP59</f>
        <v/>
      </c>
      <c r="AQ60" s="60">
        <f>AQ58-IF(AQ3=1,0,AP58)-AQ59</f>
        <v/>
      </c>
      <c r="AR60" s="60">
        <f>AR58-IF(AR3=1,0,AQ58)-AR59</f>
        <v/>
      </c>
      <c r="AS60" s="60">
        <f>AS58-IF(AS3=1,0,AR58)-AS59</f>
        <v/>
      </c>
      <c r="AT60" s="60">
        <f>AT58-IF(AT3=1,0,AS58)-AT59</f>
        <v/>
      </c>
      <c r="AU60" s="60">
        <f>AU58-IF(AU3=1,0,AT58)-AU59</f>
        <v/>
      </c>
      <c r="AV60" s="60">
        <f>AV58-IF(AV3=1,0,AU58)-AV59</f>
        <v/>
      </c>
      <c r="AW60" s="60">
        <f>AW58-IF(AW3=1,0,AV58)-AW59</f>
        <v/>
      </c>
      <c r="AX60" s="60">
        <f>AX58-IF(AX3=1,0,AW58)-AX59</f>
        <v/>
      </c>
      <c r="AY60" s="60">
        <f>AY58-IF(AY3=1,0,AX58)-AY59</f>
        <v/>
      </c>
      <c r="AZ60" s="60">
        <f>AZ58-IF(AZ3=1,0,AY58)-AZ59</f>
        <v/>
      </c>
      <c r="BA60" s="60">
        <f>BA58-IF(BA3=1,0,AZ58)-BA59</f>
        <v/>
      </c>
      <c r="BB60" s="60">
        <f>BB58-IF(BB3=1,0,BA58)-BB59</f>
        <v/>
      </c>
      <c r="BC60" s="60">
        <f>BC58-IF(BC3=1,0,BB58)-BC59</f>
        <v/>
      </c>
      <c r="BD60" s="60">
        <f>BD58-IF(BD3=1,0,BC58)-BD59</f>
        <v/>
      </c>
      <c r="BE60" s="60">
        <f>BE58-IF(BE3=1,0,BD58)-BE59</f>
        <v/>
      </c>
      <c r="BF60" s="60">
        <f>BF58-IF(BF3=1,0,BE58)-BF59</f>
        <v/>
      </c>
      <c r="BG60" s="60">
        <f>BG58-IF(BG3=1,0,BF58)-BG59</f>
        <v/>
      </c>
      <c r="BH60" s="60">
        <f>BH58-IF(BH3=1,0,BG58)-BH59</f>
        <v/>
      </c>
      <c r="BI60" s="60">
        <f>BI58-IF(BI3=1,0,BH58)-BI59</f>
        <v/>
      </c>
      <c r="BJ60" s="60">
        <f>BJ58-IF(BJ3=1,0,BI58)-BJ59</f>
        <v/>
      </c>
    </row>
    <row r="61">
      <c r="A61" s="43" t="n"/>
      <c r="B61" s="43" t="inlineStr">
        <is>
          <t>Minimum cash (3-mo opex)</t>
        </is>
      </c>
      <c r="C61" s="60">
        <f>C41*Assumptions!$C$25</f>
        <v/>
      </c>
      <c r="D61" s="60">
        <f>D41*Assumptions!$C$25</f>
        <v/>
      </c>
      <c r="E61" s="60">
        <f>E41*Assumptions!$C$25</f>
        <v/>
      </c>
      <c r="F61" s="60">
        <f>F41*Assumptions!$C$25</f>
        <v/>
      </c>
      <c r="G61" s="60">
        <f>G41*Assumptions!$C$25</f>
        <v/>
      </c>
      <c r="H61" s="60">
        <f>H41*Assumptions!$C$25</f>
        <v/>
      </c>
      <c r="I61" s="60">
        <f>I41*Assumptions!$C$25</f>
        <v/>
      </c>
      <c r="J61" s="60">
        <f>J41*Assumptions!$C$25</f>
        <v/>
      </c>
      <c r="K61" s="60">
        <f>K41*Assumptions!$C$25</f>
        <v/>
      </c>
      <c r="L61" s="60">
        <f>L41*Assumptions!$C$25</f>
        <v/>
      </c>
      <c r="M61" s="60">
        <f>M41*Assumptions!$C$25</f>
        <v/>
      </c>
      <c r="N61" s="60">
        <f>N41*Assumptions!$C$25</f>
        <v/>
      </c>
      <c r="O61" s="60">
        <f>O41*Assumptions!$C$25</f>
        <v/>
      </c>
      <c r="P61" s="60">
        <f>P41*Assumptions!$C$25</f>
        <v/>
      </c>
      <c r="Q61" s="60">
        <f>Q41*Assumptions!$C$25</f>
        <v/>
      </c>
      <c r="R61" s="60">
        <f>R41*Assumptions!$C$25</f>
        <v/>
      </c>
      <c r="S61" s="60">
        <f>S41*Assumptions!$C$25</f>
        <v/>
      </c>
      <c r="T61" s="60">
        <f>T41*Assumptions!$C$25</f>
        <v/>
      </c>
      <c r="U61" s="60">
        <f>U41*Assumptions!$C$25</f>
        <v/>
      </c>
      <c r="V61" s="60">
        <f>V41*Assumptions!$C$25</f>
        <v/>
      </c>
      <c r="W61" s="60">
        <f>W41*Assumptions!$C$25</f>
        <v/>
      </c>
      <c r="X61" s="60">
        <f>X41*Assumptions!$C$25</f>
        <v/>
      </c>
      <c r="Y61" s="60">
        <f>Y41*Assumptions!$C$25</f>
        <v/>
      </c>
      <c r="Z61" s="60">
        <f>Z41*Assumptions!$C$25</f>
        <v/>
      </c>
      <c r="AA61" s="60">
        <f>AA41*Assumptions!$C$25</f>
        <v/>
      </c>
      <c r="AB61" s="60">
        <f>AB41*Assumptions!$C$25</f>
        <v/>
      </c>
      <c r="AC61" s="60">
        <f>AC41*Assumptions!$C$25</f>
        <v/>
      </c>
      <c r="AD61" s="60">
        <f>AD41*Assumptions!$C$25</f>
        <v/>
      </c>
      <c r="AE61" s="60">
        <f>AE41*Assumptions!$C$25</f>
        <v/>
      </c>
      <c r="AF61" s="60">
        <f>AF41*Assumptions!$C$25</f>
        <v/>
      </c>
      <c r="AG61" s="60">
        <f>AG41*Assumptions!$C$25</f>
        <v/>
      </c>
      <c r="AH61" s="60">
        <f>AH41*Assumptions!$C$25</f>
        <v/>
      </c>
      <c r="AI61" s="60">
        <f>AI41*Assumptions!$C$25</f>
        <v/>
      </c>
      <c r="AJ61" s="60">
        <f>AJ41*Assumptions!$C$25</f>
        <v/>
      </c>
      <c r="AK61" s="60">
        <f>AK41*Assumptions!$C$25</f>
        <v/>
      </c>
      <c r="AL61" s="60">
        <f>AL41*Assumptions!$C$25</f>
        <v/>
      </c>
      <c r="AM61" s="60">
        <f>AM41*Assumptions!$C$25</f>
        <v/>
      </c>
      <c r="AN61" s="60">
        <f>AN41*Assumptions!$C$25</f>
        <v/>
      </c>
      <c r="AO61" s="60">
        <f>AO41*Assumptions!$C$25</f>
        <v/>
      </c>
      <c r="AP61" s="60">
        <f>AP41*Assumptions!$C$25</f>
        <v/>
      </c>
      <c r="AQ61" s="60">
        <f>AQ41*Assumptions!$C$25</f>
        <v/>
      </c>
      <c r="AR61" s="60">
        <f>AR41*Assumptions!$C$25</f>
        <v/>
      </c>
      <c r="AS61" s="60">
        <f>AS41*Assumptions!$C$25</f>
        <v/>
      </c>
      <c r="AT61" s="60">
        <f>AT41*Assumptions!$C$25</f>
        <v/>
      </c>
      <c r="AU61" s="60">
        <f>AU41*Assumptions!$C$25</f>
        <v/>
      </c>
      <c r="AV61" s="60">
        <f>AV41*Assumptions!$C$25</f>
        <v/>
      </c>
      <c r="AW61" s="60">
        <f>AW41*Assumptions!$C$25</f>
        <v/>
      </c>
      <c r="AX61" s="60">
        <f>AX41*Assumptions!$C$25</f>
        <v/>
      </c>
      <c r="AY61" s="60">
        <f>AY41*Assumptions!$C$25</f>
        <v/>
      </c>
      <c r="AZ61" s="60">
        <f>AZ41*Assumptions!$C$25</f>
        <v/>
      </c>
      <c r="BA61" s="60">
        <f>BA41*Assumptions!$C$25</f>
        <v/>
      </c>
      <c r="BB61" s="60">
        <f>BB41*Assumptions!$C$25</f>
        <v/>
      </c>
      <c r="BC61" s="60">
        <f>BC41*Assumptions!$C$25</f>
        <v/>
      </c>
      <c r="BD61" s="60">
        <f>BD41*Assumptions!$C$25</f>
        <v/>
      </c>
      <c r="BE61" s="60">
        <f>BE41*Assumptions!$C$25</f>
        <v/>
      </c>
      <c r="BF61" s="60">
        <f>BF41*Assumptions!$C$25</f>
        <v/>
      </c>
      <c r="BG61" s="60">
        <f>BG41*Assumptions!$C$25</f>
        <v/>
      </c>
      <c r="BH61" s="60">
        <f>BH41*Assumptions!$C$25</f>
        <v/>
      </c>
      <c r="BI61" s="60">
        <f>BI41*Assumptions!$C$25</f>
        <v/>
      </c>
      <c r="BJ61" s="60">
        <f>BJ41*Assumptions!$C$25</f>
        <v/>
      </c>
    </row>
    <row r="62">
      <c r="A62" s="43" t="n"/>
      <c r="B62" s="43" t="n"/>
      <c r="C62" s="43" t="n"/>
      <c r="D62" s="43" t="n"/>
      <c r="E62" s="43" t="n"/>
      <c r="F62" s="43" t="n"/>
      <c r="G62" s="43" t="n"/>
      <c r="H62" s="43" t="n"/>
      <c r="I62" s="43" t="n"/>
      <c r="J62" s="43" t="n"/>
      <c r="K62" s="43" t="n"/>
      <c r="L62" s="43" t="n"/>
      <c r="M62" s="43" t="n"/>
      <c r="N62" s="43" t="n"/>
      <c r="O62" s="43" t="n"/>
      <c r="P62" s="43" t="n"/>
      <c r="Q62" s="43" t="n"/>
      <c r="R62" s="43" t="n"/>
      <c r="S62" s="43" t="n"/>
      <c r="T62" s="43" t="n"/>
      <c r="U62" s="43" t="n"/>
      <c r="V62" s="43" t="n"/>
      <c r="W62" s="43" t="n"/>
      <c r="X62" s="43" t="n"/>
      <c r="Y62" s="43" t="n"/>
      <c r="Z62" s="43" t="n"/>
      <c r="AA62" s="43" t="n"/>
      <c r="AB62" s="43" t="n"/>
      <c r="AC62" s="43" t="n"/>
      <c r="AD62" s="43" t="n"/>
      <c r="AE62" s="43" t="n"/>
      <c r="AF62" s="43" t="n"/>
      <c r="AG62" s="43" t="n"/>
      <c r="AH62" s="43" t="n"/>
      <c r="AI62" s="43" t="n"/>
      <c r="AJ62" s="43" t="n"/>
      <c r="AK62" s="43" t="n"/>
      <c r="AL62" s="43" t="n"/>
      <c r="AM62" s="43" t="n"/>
      <c r="AN62" s="43" t="n"/>
      <c r="AO62" s="43" t="n"/>
      <c r="AP62" s="43" t="n"/>
      <c r="AQ62" s="43" t="n"/>
      <c r="AR62" s="43" t="n"/>
      <c r="AS62" s="43" t="n"/>
      <c r="AT62" s="43" t="n"/>
      <c r="AU62" s="43" t="n"/>
      <c r="AV62" s="43" t="n"/>
      <c r="AW62" s="43" t="n"/>
      <c r="AX62" s="43" t="n"/>
      <c r="AY62" s="43" t="n"/>
      <c r="AZ62" s="43" t="n"/>
      <c r="BA62" s="43" t="n"/>
      <c r="BB62" s="43" t="n"/>
      <c r="BC62" s="43" t="n"/>
      <c r="BD62" s="43" t="n"/>
      <c r="BE62" s="43" t="n"/>
      <c r="BF62" s="43" t="n"/>
      <c r="BG62" s="43" t="n"/>
      <c r="BH62" s="43" t="n"/>
      <c r="BI62" s="43" t="n"/>
      <c r="BJ62" s="43" t="n"/>
    </row>
    <row r="63">
      <c r="A63" s="43" t="n"/>
      <c r="B63" s="47" t="inlineStr">
        <is>
          <t>ACQUISITIONS &amp; FUNDING</t>
        </is>
      </c>
      <c r="C63" s="43" t="n"/>
      <c r="D63" s="43" t="n"/>
      <c r="E63" s="43" t="n"/>
      <c r="F63" s="43" t="n"/>
      <c r="G63" s="43" t="n"/>
      <c r="H63" s="43" t="n"/>
      <c r="I63" s="43" t="n"/>
      <c r="J63" s="43" t="n"/>
      <c r="K63" s="43" t="n"/>
      <c r="L63" s="43" t="n"/>
      <c r="M63" s="43" t="n"/>
      <c r="N63" s="43" t="n"/>
      <c r="O63" s="43" t="n"/>
      <c r="P63" s="43" t="n"/>
      <c r="Q63" s="43" t="n"/>
      <c r="R63" s="43" t="n"/>
      <c r="S63" s="43" t="n"/>
      <c r="T63" s="43" t="n"/>
      <c r="U63" s="43" t="n"/>
      <c r="V63" s="43" t="n"/>
      <c r="W63" s="43" t="n"/>
      <c r="X63" s="43" t="n"/>
      <c r="Y63" s="43" t="n"/>
      <c r="Z63" s="43" t="n"/>
      <c r="AA63" s="43" t="n"/>
      <c r="AB63" s="43" t="n"/>
      <c r="AC63" s="43" t="n"/>
      <c r="AD63" s="43" t="n"/>
      <c r="AE63" s="43" t="n"/>
      <c r="AF63" s="43" t="n"/>
      <c r="AG63" s="43" t="n"/>
      <c r="AH63" s="43" t="n"/>
      <c r="AI63" s="43" t="n"/>
      <c r="AJ63" s="43" t="n"/>
      <c r="AK63" s="43" t="n"/>
      <c r="AL63" s="43" t="n"/>
      <c r="AM63" s="43" t="n"/>
      <c r="AN63" s="43" t="n"/>
      <c r="AO63" s="43" t="n"/>
      <c r="AP63" s="43" t="n"/>
      <c r="AQ63" s="43" t="n"/>
      <c r="AR63" s="43" t="n"/>
      <c r="AS63" s="43" t="n"/>
      <c r="AT63" s="43" t="n"/>
      <c r="AU63" s="43" t="n"/>
      <c r="AV63" s="43" t="n"/>
      <c r="AW63" s="43" t="n"/>
      <c r="AX63" s="43" t="n"/>
      <c r="AY63" s="43" t="n"/>
      <c r="AZ63" s="43" t="n"/>
      <c r="BA63" s="43" t="n"/>
      <c r="BB63" s="43" t="n"/>
      <c r="BC63" s="43" t="n"/>
      <c r="BD63" s="43" t="n"/>
      <c r="BE63" s="43" t="n"/>
      <c r="BF63" s="43" t="n"/>
      <c r="BG63" s="43" t="n"/>
      <c r="BH63" s="43" t="n"/>
      <c r="BI63" s="43" t="n"/>
      <c r="BJ63" s="43" t="n"/>
    </row>
    <row r="64">
      <c r="A64" s="43" t="n"/>
      <c r="B64" s="43" t="inlineStr">
        <is>
          <t>Add-on EV closing this month (memo)</t>
        </is>
      </c>
      <c r="C64" s="60">
        <f>SUMPRODUCT((N(C3)=((Assumptions!$C$35:$C$42-1)*12+7))*Assumptions!$D$35:$D$42*Assumptions!$E$35:$E$42)</f>
        <v/>
      </c>
      <c r="D64" s="60">
        <f>SUMPRODUCT((N(D3)=((Assumptions!$C$35:$C$42-1)*12+7))*Assumptions!$D$35:$D$42*Assumptions!$E$35:$E$42)</f>
        <v/>
      </c>
      <c r="E64" s="60">
        <f>SUMPRODUCT((N(E3)=((Assumptions!$C$35:$C$42-1)*12+7))*Assumptions!$D$35:$D$42*Assumptions!$E$35:$E$42)</f>
        <v/>
      </c>
      <c r="F64" s="60">
        <f>SUMPRODUCT((N(F3)=((Assumptions!$C$35:$C$42-1)*12+7))*Assumptions!$D$35:$D$42*Assumptions!$E$35:$E$42)</f>
        <v/>
      </c>
      <c r="G64" s="60">
        <f>SUMPRODUCT((N(G3)=((Assumptions!$C$35:$C$42-1)*12+7))*Assumptions!$D$35:$D$42*Assumptions!$E$35:$E$42)</f>
        <v/>
      </c>
      <c r="H64" s="60">
        <f>SUMPRODUCT((N(H3)=((Assumptions!$C$35:$C$42-1)*12+7))*Assumptions!$D$35:$D$42*Assumptions!$E$35:$E$42)</f>
        <v/>
      </c>
      <c r="I64" s="60">
        <f>SUMPRODUCT((N(I3)=((Assumptions!$C$35:$C$42-1)*12+7))*Assumptions!$D$35:$D$42*Assumptions!$E$35:$E$42)</f>
        <v/>
      </c>
      <c r="J64" s="60">
        <f>SUMPRODUCT((N(J3)=((Assumptions!$C$35:$C$42-1)*12+7))*Assumptions!$D$35:$D$42*Assumptions!$E$35:$E$42)</f>
        <v/>
      </c>
      <c r="K64" s="60">
        <f>SUMPRODUCT((N(K3)=((Assumptions!$C$35:$C$42-1)*12+7))*Assumptions!$D$35:$D$42*Assumptions!$E$35:$E$42)</f>
        <v/>
      </c>
      <c r="L64" s="60">
        <f>SUMPRODUCT((N(L3)=((Assumptions!$C$35:$C$42-1)*12+7))*Assumptions!$D$35:$D$42*Assumptions!$E$35:$E$42)</f>
        <v/>
      </c>
      <c r="M64" s="60">
        <f>SUMPRODUCT((N(M3)=((Assumptions!$C$35:$C$42-1)*12+7))*Assumptions!$D$35:$D$42*Assumptions!$E$35:$E$42)</f>
        <v/>
      </c>
      <c r="N64" s="60">
        <f>SUMPRODUCT((N(N3)=((Assumptions!$C$35:$C$42-1)*12+7))*Assumptions!$D$35:$D$42*Assumptions!$E$35:$E$42)</f>
        <v/>
      </c>
      <c r="O64" s="60">
        <f>SUMPRODUCT((N(O3)=((Assumptions!$C$35:$C$42-1)*12+7))*Assumptions!$D$35:$D$42*Assumptions!$E$35:$E$42)</f>
        <v/>
      </c>
      <c r="P64" s="60">
        <f>SUMPRODUCT((N(P3)=((Assumptions!$C$35:$C$42-1)*12+7))*Assumptions!$D$35:$D$42*Assumptions!$E$35:$E$42)</f>
        <v/>
      </c>
      <c r="Q64" s="60">
        <f>SUMPRODUCT((N(Q3)=((Assumptions!$C$35:$C$42-1)*12+7))*Assumptions!$D$35:$D$42*Assumptions!$E$35:$E$42)</f>
        <v/>
      </c>
      <c r="R64" s="60">
        <f>SUMPRODUCT((N(R3)=((Assumptions!$C$35:$C$42-1)*12+7))*Assumptions!$D$35:$D$42*Assumptions!$E$35:$E$42)</f>
        <v/>
      </c>
      <c r="S64" s="60">
        <f>SUMPRODUCT((N(S3)=((Assumptions!$C$35:$C$42-1)*12+7))*Assumptions!$D$35:$D$42*Assumptions!$E$35:$E$42)</f>
        <v/>
      </c>
      <c r="T64" s="60">
        <f>SUMPRODUCT((N(T3)=((Assumptions!$C$35:$C$42-1)*12+7))*Assumptions!$D$35:$D$42*Assumptions!$E$35:$E$42)</f>
        <v/>
      </c>
      <c r="U64" s="60">
        <f>SUMPRODUCT((N(U3)=((Assumptions!$C$35:$C$42-1)*12+7))*Assumptions!$D$35:$D$42*Assumptions!$E$35:$E$42)</f>
        <v/>
      </c>
      <c r="V64" s="60">
        <f>SUMPRODUCT((N(V3)=((Assumptions!$C$35:$C$42-1)*12+7))*Assumptions!$D$35:$D$42*Assumptions!$E$35:$E$42)</f>
        <v/>
      </c>
      <c r="W64" s="60">
        <f>SUMPRODUCT((N(W3)=((Assumptions!$C$35:$C$42-1)*12+7))*Assumptions!$D$35:$D$42*Assumptions!$E$35:$E$42)</f>
        <v/>
      </c>
      <c r="X64" s="60">
        <f>SUMPRODUCT((N(X3)=((Assumptions!$C$35:$C$42-1)*12+7))*Assumptions!$D$35:$D$42*Assumptions!$E$35:$E$42)</f>
        <v/>
      </c>
      <c r="Y64" s="60">
        <f>SUMPRODUCT((N(Y3)=((Assumptions!$C$35:$C$42-1)*12+7))*Assumptions!$D$35:$D$42*Assumptions!$E$35:$E$42)</f>
        <v/>
      </c>
      <c r="Z64" s="60">
        <f>SUMPRODUCT((N(Z3)=((Assumptions!$C$35:$C$42-1)*12+7))*Assumptions!$D$35:$D$42*Assumptions!$E$35:$E$42)</f>
        <v/>
      </c>
      <c r="AA64" s="60">
        <f>SUMPRODUCT((N(AA3)=((Assumptions!$C$35:$C$42-1)*12+7))*Assumptions!$D$35:$D$42*Assumptions!$E$35:$E$42)</f>
        <v/>
      </c>
      <c r="AB64" s="60">
        <f>SUMPRODUCT((N(AB3)=((Assumptions!$C$35:$C$42-1)*12+7))*Assumptions!$D$35:$D$42*Assumptions!$E$35:$E$42)</f>
        <v/>
      </c>
      <c r="AC64" s="60">
        <f>SUMPRODUCT((N(AC3)=((Assumptions!$C$35:$C$42-1)*12+7))*Assumptions!$D$35:$D$42*Assumptions!$E$35:$E$42)</f>
        <v/>
      </c>
      <c r="AD64" s="60">
        <f>SUMPRODUCT((N(AD3)=((Assumptions!$C$35:$C$42-1)*12+7))*Assumptions!$D$35:$D$42*Assumptions!$E$35:$E$42)</f>
        <v/>
      </c>
      <c r="AE64" s="60">
        <f>SUMPRODUCT((N(AE3)=((Assumptions!$C$35:$C$42-1)*12+7))*Assumptions!$D$35:$D$42*Assumptions!$E$35:$E$42)</f>
        <v/>
      </c>
      <c r="AF64" s="60">
        <f>SUMPRODUCT((N(AF3)=((Assumptions!$C$35:$C$42-1)*12+7))*Assumptions!$D$35:$D$42*Assumptions!$E$35:$E$42)</f>
        <v/>
      </c>
      <c r="AG64" s="60">
        <f>SUMPRODUCT((N(AG3)=((Assumptions!$C$35:$C$42-1)*12+7))*Assumptions!$D$35:$D$42*Assumptions!$E$35:$E$42)</f>
        <v/>
      </c>
      <c r="AH64" s="60">
        <f>SUMPRODUCT((N(AH3)=((Assumptions!$C$35:$C$42-1)*12+7))*Assumptions!$D$35:$D$42*Assumptions!$E$35:$E$42)</f>
        <v/>
      </c>
      <c r="AI64" s="60">
        <f>SUMPRODUCT((N(AI3)=((Assumptions!$C$35:$C$42-1)*12+7))*Assumptions!$D$35:$D$42*Assumptions!$E$35:$E$42)</f>
        <v/>
      </c>
      <c r="AJ64" s="60">
        <f>SUMPRODUCT((N(AJ3)=((Assumptions!$C$35:$C$42-1)*12+7))*Assumptions!$D$35:$D$42*Assumptions!$E$35:$E$42)</f>
        <v/>
      </c>
      <c r="AK64" s="60">
        <f>SUMPRODUCT((N(AK3)=((Assumptions!$C$35:$C$42-1)*12+7))*Assumptions!$D$35:$D$42*Assumptions!$E$35:$E$42)</f>
        <v/>
      </c>
      <c r="AL64" s="60">
        <f>SUMPRODUCT((N(AL3)=((Assumptions!$C$35:$C$42-1)*12+7))*Assumptions!$D$35:$D$42*Assumptions!$E$35:$E$42)</f>
        <v/>
      </c>
      <c r="AM64" s="60">
        <f>SUMPRODUCT((N(AM3)=((Assumptions!$C$35:$C$42-1)*12+7))*Assumptions!$D$35:$D$42*Assumptions!$E$35:$E$42)</f>
        <v/>
      </c>
      <c r="AN64" s="60">
        <f>SUMPRODUCT((N(AN3)=((Assumptions!$C$35:$C$42-1)*12+7))*Assumptions!$D$35:$D$42*Assumptions!$E$35:$E$42)</f>
        <v/>
      </c>
      <c r="AO64" s="60">
        <f>SUMPRODUCT((N(AO3)=((Assumptions!$C$35:$C$42-1)*12+7))*Assumptions!$D$35:$D$42*Assumptions!$E$35:$E$42)</f>
        <v/>
      </c>
      <c r="AP64" s="60">
        <f>SUMPRODUCT((N(AP3)=((Assumptions!$C$35:$C$42-1)*12+7))*Assumptions!$D$35:$D$42*Assumptions!$E$35:$E$42)</f>
        <v/>
      </c>
      <c r="AQ64" s="60">
        <f>SUMPRODUCT((N(AQ3)=((Assumptions!$C$35:$C$42-1)*12+7))*Assumptions!$D$35:$D$42*Assumptions!$E$35:$E$42)</f>
        <v/>
      </c>
      <c r="AR64" s="60">
        <f>SUMPRODUCT((N(AR3)=((Assumptions!$C$35:$C$42-1)*12+7))*Assumptions!$D$35:$D$42*Assumptions!$E$35:$E$42)</f>
        <v/>
      </c>
      <c r="AS64" s="60">
        <f>SUMPRODUCT((N(AS3)=((Assumptions!$C$35:$C$42-1)*12+7))*Assumptions!$D$35:$D$42*Assumptions!$E$35:$E$42)</f>
        <v/>
      </c>
      <c r="AT64" s="60">
        <f>SUMPRODUCT((N(AT3)=((Assumptions!$C$35:$C$42-1)*12+7))*Assumptions!$D$35:$D$42*Assumptions!$E$35:$E$42)</f>
        <v/>
      </c>
      <c r="AU64" s="60">
        <f>SUMPRODUCT((N(AU3)=((Assumptions!$C$35:$C$42-1)*12+7))*Assumptions!$D$35:$D$42*Assumptions!$E$35:$E$42)</f>
        <v/>
      </c>
      <c r="AV64" s="60">
        <f>SUMPRODUCT((N(AV3)=((Assumptions!$C$35:$C$42-1)*12+7))*Assumptions!$D$35:$D$42*Assumptions!$E$35:$E$42)</f>
        <v/>
      </c>
      <c r="AW64" s="60">
        <f>SUMPRODUCT((N(AW3)=((Assumptions!$C$35:$C$42-1)*12+7))*Assumptions!$D$35:$D$42*Assumptions!$E$35:$E$42)</f>
        <v/>
      </c>
      <c r="AX64" s="60">
        <f>SUMPRODUCT((N(AX3)=((Assumptions!$C$35:$C$42-1)*12+7))*Assumptions!$D$35:$D$42*Assumptions!$E$35:$E$42)</f>
        <v/>
      </c>
      <c r="AY64" s="60">
        <f>SUMPRODUCT((N(AY3)=((Assumptions!$C$35:$C$42-1)*12+7))*Assumptions!$D$35:$D$42*Assumptions!$E$35:$E$42)</f>
        <v/>
      </c>
      <c r="AZ64" s="60">
        <f>SUMPRODUCT((N(AZ3)=((Assumptions!$C$35:$C$42-1)*12+7))*Assumptions!$D$35:$D$42*Assumptions!$E$35:$E$42)</f>
        <v/>
      </c>
      <c r="BA64" s="60">
        <f>SUMPRODUCT((N(BA3)=((Assumptions!$C$35:$C$42-1)*12+7))*Assumptions!$D$35:$D$42*Assumptions!$E$35:$E$42)</f>
        <v/>
      </c>
      <c r="BB64" s="60">
        <f>SUMPRODUCT((N(BB3)=((Assumptions!$C$35:$C$42-1)*12+7))*Assumptions!$D$35:$D$42*Assumptions!$E$35:$E$42)</f>
        <v/>
      </c>
      <c r="BC64" s="60">
        <f>SUMPRODUCT((N(BC3)=((Assumptions!$C$35:$C$42-1)*12+7))*Assumptions!$D$35:$D$42*Assumptions!$E$35:$E$42)</f>
        <v/>
      </c>
      <c r="BD64" s="60">
        <f>SUMPRODUCT((N(BD3)=((Assumptions!$C$35:$C$42-1)*12+7))*Assumptions!$D$35:$D$42*Assumptions!$E$35:$E$42)</f>
        <v/>
      </c>
      <c r="BE64" s="60">
        <f>SUMPRODUCT((N(BE3)=((Assumptions!$C$35:$C$42-1)*12+7))*Assumptions!$D$35:$D$42*Assumptions!$E$35:$E$42)</f>
        <v/>
      </c>
      <c r="BF64" s="60">
        <f>SUMPRODUCT((N(BF3)=((Assumptions!$C$35:$C$42-1)*12+7))*Assumptions!$D$35:$D$42*Assumptions!$E$35:$E$42)</f>
        <v/>
      </c>
      <c r="BG64" s="60">
        <f>SUMPRODUCT((N(BG3)=((Assumptions!$C$35:$C$42-1)*12+7))*Assumptions!$D$35:$D$42*Assumptions!$E$35:$E$42)</f>
        <v/>
      </c>
      <c r="BH64" s="60">
        <f>SUMPRODUCT((N(BH3)=((Assumptions!$C$35:$C$42-1)*12+7))*Assumptions!$D$35:$D$42*Assumptions!$E$35:$E$42)</f>
        <v/>
      </c>
      <c r="BI64" s="60">
        <f>SUMPRODUCT((N(BI3)=((Assumptions!$C$35:$C$42-1)*12+7))*Assumptions!$D$35:$D$42*Assumptions!$E$35:$E$42)</f>
        <v/>
      </c>
      <c r="BJ64" s="60">
        <f>SUMPRODUCT((N(BJ3)=((Assumptions!$C$35:$C$42-1)*12+7))*Assumptions!$D$35:$D$42*Assumptions!$E$35:$E$42)</f>
        <v/>
      </c>
    </row>
    <row r="65">
      <c r="A65" s="43" t="n"/>
      <c r="B65" s="43" t="inlineStr">
        <is>
          <t>Add-on EBITDA closing this month (memo)</t>
        </is>
      </c>
      <c r="C65" s="60">
        <f>SUMPRODUCT((N(C3)=((Assumptions!$C$35:$C$42-1)*12+7))*Assumptions!$D$35:$D$42)</f>
        <v/>
      </c>
      <c r="D65" s="60">
        <f>SUMPRODUCT((N(D3)=((Assumptions!$C$35:$C$42-1)*12+7))*Assumptions!$D$35:$D$42)</f>
        <v/>
      </c>
      <c r="E65" s="60">
        <f>SUMPRODUCT((N(E3)=((Assumptions!$C$35:$C$42-1)*12+7))*Assumptions!$D$35:$D$42)</f>
        <v/>
      </c>
      <c r="F65" s="60">
        <f>SUMPRODUCT((N(F3)=((Assumptions!$C$35:$C$42-1)*12+7))*Assumptions!$D$35:$D$42)</f>
        <v/>
      </c>
      <c r="G65" s="60">
        <f>SUMPRODUCT((N(G3)=((Assumptions!$C$35:$C$42-1)*12+7))*Assumptions!$D$35:$D$42)</f>
        <v/>
      </c>
      <c r="H65" s="60">
        <f>SUMPRODUCT((N(H3)=((Assumptions!$C$35:$C$42-1)*12+7))*Assumptions!$D$35:$D$42)</f>
        <v/>
      </c>
      <c r="I65" s="60">
        <f>SUMPRODUCT((N(I3)=((Assumptions!$C$35:$C$42-1)*12+7))*Assumptions!$D$35:$D$42)</f>
        <v/>
      </c>
      <c r="J65" s="60">
        <f>SUMPRODUCT((N(J3)=((Assumptions!$C$35:$C$42-1)*12+7))*Assumptions!$D$35:$D$42)</f>
        <v/>
      </c>
      <c r="K65" s="60">
        <f>SUMPRODUCT((N(K3)=((Assumptions!$C$35:$C$42-1)*12+7))*Assumptions!$D$35:$D$42)</f>
        <v/>
      </c>
      <c r="L65" s="60">
        <f>SUMPRODUCT((N(L3)=((Assumptions!$C$35:$C$42-1)*12+7))*Assumptions!$D$35:$D$42)</f>
        <v/>
      </c>
      <c r="M65" s="60">
        <f>SUMPRODUCT((N(M3)=((Assumptions!$C$35:$C$42-1)*12+7))*Assumptions!$D$35:$D$42)</f>
        <v/>
      </c>
      <c r="N65" s="60">
        <f>SUMPRODUCT((N(N3)=((Assumptions!$C$35:$C$42-1)*12+7))*Assumptions!$D$35:$D$42)</f>
        <v/>
      </c>
      <c r="O65" s="60">
        <f>SUMPRODUCT((N(O3)=((Assumptions!$C$35:$C$42-1)*12+7))*Assumptions!$D$35:$D$42)</f>
        <v/>
      </c>
      <c r="P65" s="60">
        <f>SUMPRODUCT((N(P3)=((Assumptions!$C$35:$C$42-1)*12+7))*Assumptions!$D$35:$D$42)</f>
        <v/>
      </c>
      <c r="Q65" s="60">
        <f>SUMPRODUCT((N(Q3)=((Assumptions!$C$35:$C$42-1)*12+7))*Assumptions!$D$35:$D$42)</f>
        <v/>
      </c>
      <c r="R65" s="60">
        <f>SUMPRODUCT((N(R3)=((Assumptions!$C$35:$C$42-1)*12+7))*Assumptions!$D$35:$D$42)</f>
        <v/>
      </c>
      <c r="S65" s="60">
        <f>SUMPRODUCT((N(S3)=((Assumptions!$C$35:$C$42-1)*12+7))*Assumptions!$D$35:$D$42)</f>
        <v/>
      </c>
      <c r="T65" s="60">
        <f>SUMPRODUCT((N(T3)=((Assumptions!$C$35:$C$42-1)*12+7))*Assumptions!$D$35:$D$42)</f>
        <v/>
      </c>
      <c r="U65" s="60">
        <f>SUMPRODUCT((N(U3)=((Assumptions!$C$35:$C$42-1)*12+7))*Assumptions!$D$35:$D$42)</f>
        <v/>
      </c>
      <c r="V65" s="60">
        <f>SUMPRODUCT((N(V3)=((Assumptions!$C$35:$C$42-1)*12+7))*Assumptions!$D$35:$D$42)</f>
        <v/>
      </c>
      <c r="W65" s="60">
        <f>SUMPRODUCT((N(W3)=((Assumptions!$C$35:$C$42-1)*12+7))*Assumptions!$D$35:$D$42)</f>
        <v/>
      </c>
      <c r="X65" s="60">
        <f>SUMPRODUCT((N(X3)=((Assumptions!$C$35:$C$42-1)*12+7))*Assumptions!$D$35:$D$42)</f>
        <v/>
      </c>
      <c r="Y65" s="60">
        <f>SUMPRODUCT((N(Y3)=((Assumptions!$C$35:$C$42-1)*12+7))*Assumptions!$D$35:$D$42)</f>
        <v/>
      </c>
      <c r="Z65" s="60">
        <f>SUMPRODUCT((N(Z3)=((Assumptions!$C$35:$C$42-1)*12+7))*Assumptions!$D$35:$D$42)</f>
        <v/>
      </c>
      <c r="AA65" s="60">
        <f>SUMPRODUCT((N(AA3)=((Assumptions!$C$35:$C$42-1)*12+7))*Assumptions!$D$35:$D$42)</f>
        <v/>
      </c>
      <c r="AB65" s="60">
        <f>SUMPRODUCT((N(AB3)=((Assumptions!$C$35:$C$42-1)*12+7))*Assumptions!$D$35:$D$42)</f>
        <v/>
      </c>
      <c r="AC65" s="60">
        <f>SUMPRODUCT((N(AC3)=((Assumptions!$C$35:$C$42-1)*12+7))*Assumptions!$D$35:$D$42)</f>
        <v/>
      </c>
      <c r="AD65" s="60">
        <f>SUMPRODUCT((N(AD3)=((Assumptions!$C$35:$C$42-1)*12+7))*Assumptions!$D$35:$D$42)</f>
        <v/>
      </c>
      <c r="AE65" s="60">
        <f>SUMPRODUCT((N(AE3)=((Assumptions!$C$35:$C$42-1)*12+7))*Assumptions!$D$35:$D$42)</f>
        <v/>
      </c>
      <c r="AF65" s="60">
        <f>SUMPRODUCT((N(AF3)=((Assumptions!$C$35:$C$42-1)*12+7))*Assumptions!$D$35:$D$42)</f>
        <v/>
      </c>
      <c r="AG65" s="60">
        <f>SUMPRODUCT((N(AG3)=((Assumptions!$C$35:$C$42-1)*12+7))*Assumptions!$D$35:$D$42)</f>
        <v/>
      </c>
      <c r="AH65" s="60">
        <f>SUMPRODUCT((N(AH3)=((Assumptions!$C$35:$C$42-1)*12+7))*Assumptions!$D$35:$D$42)</f>
        <v/>
      </c>
      <c r="AI65" s="60">
        <f>SUMPRODUCT((N(AI3)=((Assumptions!$C$35:$C$42-1)*12+7))*Assumptions!$D$35:$D$42)</f>
        <v/>
      </c>
      <c r="AJ65" s="60">
        <f>SUMPRODUCT((N(AJ3)=((Assumptions!$C$35:$C$42-1)*12+7))*Assumptions!$D$35:$D$42)</f>
        <v/>
      </c>
      <c r="AK65" s="60">
        <f>SUMPRODUCT((N(AK3)=((Assumptions!$C$35:$C$42-1)*12+7))*Assumptions!$D$35:$D$42)</f>
        <v/>
      </c>
      <c r="AL65" s="60">
        <f>SUMPRODUCT((N(AL3)=((Assumptions!$C$35:$C$42-1)*12+7))*Assumptions!$D$35:$D$42)</f>
        <v/>
      </c>
      <c r="AM65" s="60">
        <f>SUMPRODUCT((N(AM3)=((Assumptions!$C$35:$C$42-1)*12+7))*Assumptions!$D$35:$D$42)</f>
        <v/>
      </c>
      <c r="AN65" s="60">
        <f>SUMPRODUCT((N(AN3)=((Assumptions!$C$35:$C$42-1)*12+7))*Assumptions!$D$35:$D$42)</f>
        <v/>
      </c>
      <c r="AO65" s="60">
        <f>SUMPRODUCT((N(AO3)=((Assumptions!$C$35:$C$42-1)*12+7))*Assumptions!$D$35:$D$42)</f>
        <v/>
      </c>
      <c r="AP65" s="60">
        <f>SUMPRODUCT((N(AP3)=((Assumptions!$C$35:$C$42-1)*12+7))*Assumptions!$D$35:$D$42)</f>
        <v/>
      </c>
      <c r="AQ65" s="60">
        <f>SUMPRODUCT((N(AQ3)=((Assumptions!$C$35:$C$42-1)*12+7))*Assumptions!$D$35:$D$42)</f>
        <v/>
      </c>
      <c r="AR65" s="60">
        <f>SUMPRODUCT((N(AR3)=((Assumptions!$C$35:$C$42-1)*12+7))*Assumptions!$D$35:$D$42)</f>
        <v/>
      </c>
      <c r="AS65" s="60">
        <f>SUMPRODUCT((N(AS3)=((Assumptions!$C$35:$C$42-1)*12+7))*Assumptions!$D$35:$D$42)</f>
        <v/>
      </c>
      <c r="AT65" s="60">
        <f>SUMPRODUCT((N(AT3)=((Assumptions!$C$35:$C$42-1)*12+7))*Assumptions!$D$35:$D$42)</f>
        <v/>
      </c>
      <c r="AU65" s="60">
        <f>SUMPRODUCT((N(AU3)=((Assumptions!$C$35:$C$42-1)*12+7))*Assumptions!$D$35:$D$42)</f>
        <v/>
      </c>
      <c r="AV65" s="60">
        <f>SUMPRODUCT((N(AV3)=((Assumptions!$C$35:$C$42-1)*12+7))*Assumptions!$D$35:$D$42)</f>
        <v/>
      </c>
      <c r="AW65" s="60">
        <f>SUMPRODUCT((N(AW3)=((Assumptions!$C$35:$C$42-1)*12+7))*Assumptions!$D$35:$D$42)</f>
        <v/>
      </c>
      <c r="AX65" s="60">
        <f>SUMPRODUCT((N(AX3)=((Assumptions!$C$35:$C$42-1)*12+7))*Assumptions!$D$35:$D$42)</f>
        <v/>
      </c>
      <c r="AY65" s="60">
        <f>SUMPRODUCT((N(AY3)=((Assumptions!$C$35:$C$42-1)*12+7))*Assumptions!$D$35:$D$42)</f>
        <v/>
      </c>
      <c r="AZ65" s="60">
        <f>SUMPRODUCT((N(AZ3)=((Assumptions!$C$35:$C$42-1)*12+7))*Assumptions!$D$35:$D$42)</f>
        <v/>
      </c>
      <c r="BA65" s="60">
        <f>SUMPRODUCT((N(BA3)=((Assumptions!$C$35:$C$42-1)*12+7))*Assumptions!$D$35:$D$42)</f>
        <v/>
      </c>
      <c r="BB65" s="60">
        <f>SUMPRODUCT((N(BB3)=((Assumptions!$C$35:$C$42-1)*12+7))*Assumptions!$D$35:$D$42)</f>
        <v/>
      </c>
      <c r="BC65" s="60">
        <f>SUMPRODUCT((N(BC3)=((Assumptions!$C$35:$C$42-1)*12+7))*Assumptions!$D$35:$D$42)</f>
        <v/>
      </c>
      <c r="BD65" s="60">
        <f>SUMPRODUCT((N(BD3)=((Assumptions!$C$35:$C$42-1)*12+7))*Assumptions!$D$35:$D$42)</f>
        <v/>
      </c>
      <c r="BE65" s="60">
        <f>SUMPRODUCT((N(BE3)=((Assumptions!$C$35:$C$42-1)*12+7))*Assumptions!$D$35:$D$42)</f>
        <v/>
      </c>
      <c r="BF65" s="60">
        <f>SUMPRODUCT((N(BF3)=((Assumptions!$C$35:$C$42-1)*12+7))*Assumptions!$D$35:$D$42)</f>
        <v/>
      </c>
      <c r="BG65" s="60">
        <f>SUMPRODUCT((N(BG3)=((Assumptions!$C$35:$C$42-1)*12+7))*Assumptions!$D$35:$D$42)</f>
        <v/>
      </c>
      <c r="BH65" s="60">
        <f>SUMPRODUCT((N(BH3)=((Assumptions!$C$35:$C$42-1)*12+7))*Assumptions!$D$35:$D$42)</f>
        <v/>
      </c>
      <c r="BI65" s="60">
        <f>SUMPRODUCT((N(BI3)=((Assumptions!$C$35:$C$42-1)*12+7))*Assumptions!$D$35:$D$42)</f>
        <v/>
      </c>
      <c r="BJ65" s="60">
        <f>SUMPRODUCT((N(BJ3)=((Assumptions!$C$35:$C$42-1)*12+7))*Assumptions!$D$35:$D$42)</f>
        <v/>
      </c>
    </row>
    <row r="66">
      <c r="A66" s="43" t="n"/>
      <c r="B66" s="43" t="inlineStr">
        <is>
          <t>Acquisition EV + costs + cash funded</t>
        </is>
      </c>
      <c r="C66" s="60">
        <f>IF(C3=Assumptions!$F$6,Assumptions!$E$6*(1+Assumptions!$C$22)+Assumptions!$C$24,0)+IF(C3=Assumptions!$F$7,Assumptions!$E$7*(1+Assumptions!$C$22)+Assumptions!$C$24,0)+C64*(1+Assumptions!$C$22)</f>
        <v/>
      </c>
      <c r="D66" s="60">
        <f>IF(D3=Assumptions!$F$6,Assumptions!$E$6*(1+Assumptions!$C$22)+Assumptions!$C$24,0)+IF(D3=Assumptions!$F$7,Assumptions!$E$7*(1+Assumptions!$C$22)+Assumptions!$C$24,0)+D64*(1+Assumptions!$C$22)</f>
        <v/>
      </c>
      <c r="E66" s="60">
        <f>IF(E3=Assumptions!$F$6,Assumptions!$E$6*(1+Assumptions!$C$22)+Assumptions!$C$24,0)+IF(E3=Assumptions!$F$7,Assumptions!$E$7*(1+Assumptions!$C$22)+Assumptions!$C$24,0)+E64*(1+Assumptions!$C$22)</f>
        <v/>
      </c>
      <c r="F66" s="60">
        <f>IF(F3=Assumptions!$F$6,Assumptions!$E$6*(1+Assumptions!$C$22)+Assumptions!$C$24,0)+IF(F3=Assumptions!$F$7,Assumptions!$E$7*(1+Assumptions!$C$22)+Assumptions!$C$24,0)+F64*(1+Assumptions!$C$22)</f>
        <v/>
      </c>
      <c r="G66" s="60">
        <f>IF(G3=Assumptions!$F$6,Assumptions!$E$6*(1+Assumptions!$C$22)+Assumptions!$C$24,0)+IF(G3=Assumptions!$F$7,Assumptions!$E$7*(1+Assumptions!$C$22)+Assumptions!$C$24,0)+G64*(1+Assumptions!$C$22)</f>
        <v/>
      </c>
      <c r="H66" s="60">
        <f>IF(H3=Assumptions!$F$6,Assumptions!$E$6*(1+Assumptions!$C$22)+Assumptions!$C$24,0)+IF(H3=Assumptions!$F$7,Assumptions!$E$7*(1+Assumptions!$C$22)+Assumptions!$C$24,0)+H64*(1+Assumptions!$C$22)</f>
        <v/>
      </c>
      <c r="I66" s="60">
        <f>IF(I3=Assumptions!$F$6,Assumptions!$E$6*(1+Assumptions!$C$22)+Assumptions!$C$24,0)+IF(I3=Assumptions!$F$7,Assumptions!$E$7*(1+Assumptions!$C$22)+Assumptions!$C$24,0)+I64*(1+Assumptions!$C$22)</f>
        <v/>
      </c>
      <c r="J66" s="60">
        <f>IF(J3=Assumptions!$F$6,Assumptions!$E$6*(1+Assumptions!$C$22)+Assumptions!$C$24,0)+IF(J3=Assumptions!$F$7,Assumptions!$E$7*(1+Assumptions!$C$22)+Assumptions!$C$24,0)+J64*(1+Assumptions!$C$22)</f>
        <v/>
      </c>
      <c r="K66" s="60">
        <f>IF(K3=Assumptions!$F$6,Assumptions!$E$6*(1+Assumptions!$C$22)+Assumptions!$C$24,0)+IF(K3=Assumptions!$F$7,Assumptions!$E$7*(1+Assumptions!$C$22)+Assumptions!$C$24,0)+K64*(1+Assumptions!$C$22)</f>
        <v/>
      </c>
      <c r="L66" s="60">
        <f>IF(L3=Assumptions!$F$6,Assumptions!$E$6*(1+Assumptions!$C$22)+Assumptions!$C$24,0)+IF(L3=Assumptions!$F$7,Assumptions!$E$7*(1+Assumptions!$C$22)+Assumptions!$C$24,0)+L64*(1+Assumptions!$C$22)</f>
        <v/>
      </c>
      <c r="M66" s="60">
        <f>IF(M3=Assumptions!$F$6,Assumptions!$E$6*(1+Assumptions!$C$22)+Assumptions!$C$24,0)+IF(M3=Assumptions!$F$7,Assumptions!$E$7*(1+Assumptions!$C$22)+Assumptions!$C$24,0)+M64*(1+Assumptions!$C$22)</f>
        <v/>
      </c>
      <c r="N66" s="60">
        <f>IF(N3=Assumptions!$F$6,Assumptions!$E$6*(1+Assumptions!$C$22)+Assumptions!$C$24,0)+IF(N3=Assumptions!$F$7,Assumptions!$E$7*(1+Assumptions!$C$22)+Assumptions!$C$24,0)+N64*(1+Assumptions!$C$22)</f>
        <v/>
      </c>
      <c r="O66" s="60">
        <f>IF(O3=Assumptions!$F$6,Assumptions!$E$6*(1+Assumptions!$C$22)+Assumptions!$C$24,0)+IF(O3=Assumptions!$F$7,Assumptions!$E$7*(1+Assumptions!$C$22)+Assumptions!$C$24,0)+O64*(1+Assumptions!$C$22)</f>
        <v/>
      </c>
      <c r="P66" s="60">
        <f>IF(P3=Assumptions!$F$6,Assumptions!$E$6*(1+Assumptions!$C$22)+Assumptions!$C$24,0)+IF(P3=Assumptions!$F$7,Assumptions!$E$7*(1+Assumptions!$C$22)+Assumptions!$C$24,0)+P64*(1+Assumptions!$C$22)</f>
        <v/>
      </c>
      <c r="Q66" s="60">
        <f>IF(Q3=Assumptions!$F$6,Assumptions!$E$6*(1+Assumptions!$C$22)+Assumptions!$C$24,0)+IF(Q3=Assumptions!$F$7,Assumptions!$E$7*(1+Assumptions!$C$22)+Assumptions!$C$24,0)+Q64*(1+Assumptions!$C$22)</f>
        <v/>
      </c>
      <c r="R66" s="60">
        <f>IF(R3=Assumptions!$F$6,Assumptions!$E$6*(1+Assumptions!$C$22)+Assumptions!$C$24,0)+IF(R3=Assumptions!$F$7,Assumptions!$E$7*(1+Assumptions!$C$22)+Assumptions!$C$24,0)+R64*(1+Assumptions!$C$22)</f>
        <v/>
      </c>
      <c r="S66" s="60">
        <f>IF(S3=Assumptions!$F$6,Assumptions!$E$6*(1+Assumptions!$C$22)+Assumptions!$C$24,0)+IF(S3=Assumptions!$F$7,Assumptions!$E$7*(1+Assumptions!$C$22)+Assumptions!$C$24,0)+S64*(1+Assumptions!$C$22)</f>
        <v/>
      </c>
      <c r="T66" s="60">
        <f>IF(T3=Assumptions!$F$6,Assumptions!$E$6*(1+Assumptions!$C$22)+Assumptions!$C$24,0)+IF(T3=Assumptions!$F$7,Assumptions!$E$7*(1+Assumptions!$C$22)+Assumptions!$C$24,0)+T64*(1+Assumptions!$C$22)</f>
        <v/>
      </c>
      <c r="U66" s="60">
        <f>IF(U3=Assumptions!$F$6,Assumptions!$E$6*(1+Assumptions!$C$22)+Assumptions!$C$24,0)+IF(U3=Assumptions!$F$7,Assumptions!$E$7*(1+Assumptions!$C$22)+Assumptions!$C$24,0)+U64*(1+Assumptions!$C$22)</f>
        <v/>
      </c>
      <c r="V66" s="60">
        <f>IF(V3=Assumptions!$F$6,Assumptions!$E$6*(1+Assumptions!$C$22)+Assumptions!$C$24,0)+IF(V3=Assumptions!$F$7,Assumptions!$E$7*(1+Assumptions!$C$22)+Assumptions!$C$24,0)+V64*(1+Assumptions!$C$22)</f>
        <v/>
      </c>
      <c r="W66" s="60">
        <f>IF(W3=Assumptions!$F$6,Assumptions!$E$6*(1+Assumptions!$C$22)+Assumptions!$C$24,0)+IF(W3=Assumptions!$F$7,Assumptions!$E$7*(1+Assumptions!$C$22)+Assumptions!$C$24,0)+W64*(1+Assumptions!$C$22)</f>
        <v/>
      </c>
      <c r="X66" s="60">
        <f>IF(X3=Assumptions!$F$6,Assumptions!$E$6*(1+Assumptions!$C$22)+Assumptions!$C$24,0)+IF(X3=Assumptions!$F$7,Assumptions!$E$7*(1+Assumptions!$C$22)+Assumptions!$C$24,0)+X64*(1+Assumptions!$C$22)</f>
        <v/>
      </c>
      <c r="Y66" s="60">
        <f>IF(Y3=Assumptions!$F$6,Assumptions!$E$6*(1+Assumptions!$C$22)+Assumptions!$C$24,0)+IF(Y3=Assumptions!$F$7,Assumptions!$E$7*(1+Assumptions!$C$22)+Assumptions!$C$24,0)+Y64*(1+Assumptions!$C$22)</f>
        <v/>
      </c>
      <c r="Z66" s="60">
        <f>IF(Z3=Assumptions!$F$6,Assumptions!$E$6*(1+Assumptions!$C$22)+Assumptions!$C$24,0)+IF(Z3=Assumptions!$F$7,Assumptions!$E$7*(1+Assumptions!$C$22)+Assumptions!$C$24,0)+Z64*(1+Assumptions!$C$22)</f>
        <v/>
      </c>
      <c r="AA66" s="60">
        <f>IF(AA3=Assumptions!$F$6,Assumptions!$E$6*(1+Assumptions!$C$22)+Assumptions!$C$24,0)+IF(AA3=Assumptions!$F$7,Assumptions!$E$7*(1+Assumptions!$C$22)+Assumptions!$C$24,0)+AA64*(1+Assumptions!$C$22)</f>
        <v/>
      </c>
      <c r="AB66" s="60">
        <f>IF(AB3=Assumptions!$F$6,Assumptions!$E$6*(1+Assumptions!$C$22)+Assumptions!$C$24,0)+IF(AB3=Assumptions!$F$7,Assumptions!$E$7*(1+Assumptions!$C$22)+Assumptions!$C$24,0)+AB64*(1+Assumptions!$C$22)</f>
        <v/>
      </c>
      <c r="AC66" s="60">
        <f>IF(AC3=Assumptions!$F$6,Assumptions!$E$6*(1+Assumptions!$C$22)+Assumptions!$C$24,0)+IF(AC3=Assumptions!$F$7,Assumptions!$E$7*(1+Assumptions!$C$22)+Assumptions!$C$24,0)+AC64*(1+Assumptions!$C$22)</f>
        <v/>
      </c>
      <c r="AD66" s="60">
        <f>IF(AD3=Assumptions!$F$6,Assumptions!$E$6*(1+Assumptions!$C$22)+Assumptions!$C$24,0)+IF(AD3=Assumptions!$F$7,Assumptions!$E$7*(1+Assumptions!$C$22)+Assumptions!$C$24,0)+AD64*(1+Assumptions!$C$22)</f>
        <v/>
      </c>
      <c r="AE66" s="60">
        <f>IF(AE3=Assumptions!$F$6,Assumptions!$E$6*(1+Assumptions!$C$22)+Assumptions!$C$24,0)+IF(AE3=Assumptions!$F$7,Assumptions!$E$7*(1+Assumptions!$C$22)+Assumptions!$C$24,0)+AE64*(1+Assumptions!$C$22)</f>
        <v/>
      </c>
      <c r="AF66" s="60">
        <f>IF(AF3=Assumptions!$F$6,Assumptions!$E$6*(1+Assumptions!$C$22)+Assumptions!$C$24,0)+IF(AF3=Assumptions!$F$7,Assumptions!$E$7*(1+Assumptions!$C$22)+Assumptions!$C$24,0)+AF64*(1+Assumptions!$C$22)</f>
        <v/>
      </c>
      <c r="AG66" s="60">
        <f>IF(AG3=Assumptions!$F$6,Assumptions!$E$6*(1+Assumptions!$C$22)+Assumptions!$C$24,0)+IF(AG3=Assumptions!$F$7,Assumptions!$E$7*(1+Assumptions!$C$22)+Assumptions!$C$24,0)+AG64*(1+Assumptions!$C$22)</f>
        <v/>
      </c>
      <c r="AH66" s="60">
        <f>IF(AH3=Assumptions!$F$6,Assumptions!$E$6*(1+Assumptions!$C$22)+Assumptions!$C$24,0)+IF(AH3=Assumptions!$F$7,Assumptions!$E$7*(1+Assumptions!$C$22)+Assumptions!$C$24,0)+AH64*(1+Assumptions!$C$22)</f>
        <v/>
      </c>
      <c r="AI66" s="60">
        <f>IF(AI3=Assumptions!$F$6,Assumptions!$E$6*(1+Assumptions!$C$22)+Assumptions!$C$24,0)+IF(AI3=Assumptions!$F$7,Assumptions!$E$7*(1+Assumptions!$C$22)+Assumptions!$C$24,0)+AI64*(1+Assumptions!$C$22)</f>
        <v/>
      </c>
      <c r="AJ66" s="60">
        <f>IF(AJ3=Assumptions!$F$6,Assumptions!$E$6*(1+Assumptions!$C$22)+Assumptions!$C$24,0)+IF(AJ3=Assumptions!$F$7,Assumptions!$E$7*(1+Assumptions!$C$22)+Assumptions!$C$24,0)+AJ64*(1+Assumptions!$C$22)</f>
        <v/>
      </c>
      <c r="AK66" s="60">
        <f>IF(AK3=Assumptions!$F$6,Assumptions!$E$6*(1+Assumptions!$C$22)+Assumptions!$C$24,0)+IF(AK3=Assumptions!$F$7,Assumptions!$E$7*(1+Assumptions!$C$22)+Assumptions!$C$24,0)+AK64*(1+Assumptions!$C$22)</f>
        <v/>
      </c>
      <c r="AL66" s="60">
        <f>IF(AL3=Assumptions!$F$6,Assumptions!$E$6*(1+Assumptions!$C$22)+Assumptions!$C$24,0)+IF(AL3=Assumptions!$F$7,Assumptions!$E$7*(1+Assumptions!$C$22)+Assumptions!$C$24,0)+AL64*(1+Assumptions!$C$22)</f>
        <v/>
      </c>
      <c r="AM66" s="60">
        <f>IF(AM3=Assumptions!$F$6,Assumptions!$E$6*(1+Assumptions!$C$22)+Assumptions!$C$24,0)+IF(AM3=Assumptions!$F$7,Assumptions!$E$7*(1+Assumptions!$C$22)+Assumptions!$C$24,0)+AM64*(1+Assumptions!$C$22)</f>
        <v/>
      </c>
      <c r="AN66" s="60">
        <f>IF(AN3=Assumptions!$F$6,Assumptions!$E$6*(1+Assumptions!$C$22)+Assumptions!$C$24,0)+IF(AN3=Assumptions!$F$7,Assumptions!$E$7*(1+Assumptions!$C$22)+Assumptions!$C$24,0)+AN64*(1+Assumptions!$C$22)</f>
        <v/>
      </c>
      <c r="AO66" s="60">
        <f>IF(AO3=Assumptions!$F$6,Assumptions!$E$6*(1+Assumptions!$C$22)+Assumptions!$C$24,0)+IF(AO3=Assumptions!$F$7,Assumptions!$E$7*(1+Assumptions!$C$22)+Assumptions!$C$24,0)+AO64*(1+Assumptions!$C$22)</f>
        <v/>
      </c>
      <c r="AP66" s="60">
        <f>IF(AP3=Assumptions!$F$6,Assumptions!$E$6*(1+Assumptions!$C$22)+Assumptions!$C$24,0)+IF(AP3=Assumptions!$F$7,Assumptions!$E$7*(1+Assumptions!$C$22)+Assumptions!$C$24,0)+AP64*(1+Assumptions!$C$22)</f>
        <v/>
      </c>
      <c r="AQ66" s="60">
        <f>IF(AQ3=Assumptions!$F$6,Assumptions!$E$6*(1+Assumptions!$C$22)+Assumptions!$C$24,0)+IF(AQ3=Assumptions!$F$7,Assumptions!$E$7*(1+Assumptions!$C$22)+Assumptions!$C$24,0)+AQ64*(1+Assumptions!$C$22)</f>
        <v/>
      </c>
      <c r="AR66" s="60">
        <f>IF(AR3=Assumptions!$F$6,Assumptions!$E$6*(1+Assumptions!$C$22)+Assumptions!$C$24,0)+IF(AR3=Assumptions!$F$7,Assumptions!$E$7*(1+Assumptions!$C$22)+Assumptions!$C$24,0)+AR64*(1+Assumptions!$C$22)</f>
        <v/>
      </c>
      <c r="AS66" s="60">
        <f>IF(AS3=Assumptions!$F$6,Assumptions!$E$6*(1+Assumptions!$C$22)+Assumptions!$C$24,0)+IF(AS3=Assumptions!$F$7,Assumptions!$E$7*(1+Assumptions!$C$22)+Assumptions!$C$24,0)+AS64*(1+Assumptions!$C$22)</f>
        <v/>
      </c>
      <c r="AT66" s="60">
        <f>IF(AT3=Assumptions!$F$6,Assumptions!$E$6*(1+Assumptions!$C$22)+Assumptions!$C$24,0)+IF(AT3=Assumptions!$F$7,Assumptions!$E$7*(1+Assumptions!$C$22)+Assumptions!$C$24,0)+AT64*(1+Assumptions!$C$22)</f>
        <v/>
      </c>
      <c r="AU66" s="60">
        <f>IF(AU3=Assumptions!$F$6,Assumptions!$E$6*(1+Assumptions!$C$22)+Assumptions!$C$24,0)+IF(AU3=Assumptions!$F$7,Assumptions!$E$7*(1+Assumptions!$C$22)+Assumptions!$C$24,0)+AU64*(1+Assumptions!$C$22)</f>
        <v/>
      </c>
      <c r="AV66" s="60">
        <f>IF(AV3=Assumptions!$F$6,Assumptions!$E$6*(1+Assumptions!$C$22)+Assumptions!$C$24,0)+IF(AV3=Assumptions!$F$7,Assumptions!$E$7*(1+Assumptions!$C$22)+Assumptions!$C$24,0)+AV64*(1+Assumptions!$C$22)</f>
        <v/>
      </c>
      <c r="AW66" s="60">
        <f>IF(AW3=Assumptions!$F$6,Assumptions!$E$6*(1+Assumptions!$C$22)+Assumptions!$C$24,0)+IF(AW3=Assumptions!$F$7,Assumptions!$E$7*(1+Assumptions!$C$22)+Assumptions!$C$24,0)+AW64*(1+Assumptions!$C$22)</f>
        <v/>
      </c>
      <c r="AX66" s="60">
        <f>IF(AX3=Assumptions!$F$6,Assumptions!$E$6*(1+Assumptions!$C$22)+Assumptions!$C$24,0)+IF(AX3=Assumptions!$F$7,Assumptions!$E$7*(1+Assumptions!$C$22)+Assumptions!$C$24,0)+AX64*(1+Assumptions!$C$22)</f>
        <v/>
      </c>
      <c r="AY66" s="60">
        <f>IF(AY3=Assumptions!$F$6,Assumptions!$E$6*(1+Assumptions!$C$22)+Assumptions!$C$24,0)+IF(AY3=Assumptions!$F$7,Assumptions!$E$7*(1+Assumptions!$C$22)+Assumptions!$C$24,0)+AY64*(1+Assumptions!$C$22)</f>
        <v/>
      </c>
      <c r="AZ66" s="60">
        <f>IF(AZ3=Assumptions!$F$6,Assumptions!$E$6*(1+Assumptions!$C$22)+Assumptions!$C$24,0)+IF(AZ3=Assumptions!$F$7,Assumptions!$E$7*(1+Assumptions!$C$22)+Assumptions!$C$24,0)+AZ64*(1+Assumptions!$C$22)</f>
        <v/>
      </c>
      <c r="BA66" s="60">
        <f>IF(BA3=Assumptions!$F$6,Assumptions!$E$6*(1+Assumptions!$C$22)+Assumptions!$C$24,0)+IF(BA3=Assumptions!$F$7,Assumptions!$E$7*(1+Assumptions!$C$22)+Assumptions!$C$24,0)+BA64*(1+Assumptions!$C$22)</f>
        <v/>
      </c>
      <c r="BB66" s="60">
        <f>IF(BB3=Assumptions!$F$6,Assumptions!$E$6*(1+Assumptions!$C$22)+Assumptions!$C$24,0)+IF(BB3=Assumptions!$F$7,Assumptions!$E$7*(1+Assumptions!$C$22)+Assumptions!$C$24,0)+BB64*(1+Assumptions!$C$22)</f>
        <v/>
      </c>
      <c r="BC66" s="60">
        <f>IF(BC3=Assumptions!$F$6,Assumptions!$E$6*(1+Assumptions!$C$22)+Assumptions!$C$24,0)+IF(BC3=Assumptions!$F$7,Assumptions!$E$7*(1+Assumptions!$C$22)+Assumptions!$C$24,0)+BC64*(1+Assumptions!$C$22)</f>
        <v/>
      </c>
      <c r="BD66" s="60">
        <f>IF(BD3=Assumptions!$F$6,Assumptions!$E$6*(1+Assumptions!$C$22)+Assumptions!$C$24,0)+IF(BD3=Assumptions!$F$7,Assumptions!$E$7*(1+Assumptions!$C$22)+Assumptions!$C$24,0)+BD64*(1+Assumptions!$C$22)</f>
        <v/>
      </c>
      <c r="BE66" s="60">
        <f>IF(BE3=Assumptions!$F$6,Assumptions!$E$6*(1+Assumptions!$C$22)+Assumptions!$C$24,0)+IF(BE3=Assumptions!$F$7,Assumptions!$E$7*(1+Assumptions!$C$22)+Assumptions!$C$24,0)+BE64*(1+Assumptions!$C$22)</f>
        <v/>
      </c>
      <c r="BF66" s="60">
        <f>IF(BF3=Assumptions!$F$6,Assumptions!$E$6*(1+Assumptions!$C$22)+Assumptions!$C$24,0)+IF(BF3=Assumptions!$F$7,Assumptions!$E$7*(1+Assumptions!$C$22)+Assumptions!$C$24,0)+BF64*(1+Assumptions!$C$22)</f>
        <v/>
      </c>
      <c r="BG66" s="60">
        <f>IF(BG3=Assumptions!$F$6,Assumptions!$E$6*(1+Assumptions!$C$22)+Assumptions!$C$24,0)+IF(BG3=Assumptions!$F$7,Assumptions!$E$7*(1+Assumptions!$C$22)+Assumptions!$C$24,0)+BG64*(1+Assumptions!$C$22)</f>
        <v/>
      </c>
      <c r="BH66" s="60">
        <f>IF(BH3=Assumptions!$F$6,Assumptions!$E$6*(1+Assumptions!$C$22)+Assumptions!$C$24,0)+IF(BH3=Assumptions!$F$7,Assumptions!$E$7*(1+Assumptions!$C$22)+Assumptions!$C$24,0)+BH64*(1+Assumptions!$C$22)</f>
        <v/>
      </c>
      <c r="BI66" s="60">
        <f>IF(BI3=Assumptions!$F$6,Assumptions!$E$6*(1+Assumptions!$C$22)+Assumptions!$C$24,0)+IF(BI3=Assumptions!$F$7,Assumptions!$E$7*(1+Assumptions!$C$22)+Assumptions!$C$24,0)+BI64*(1+Assumptions!$C$22)</f>
        <v/>
      </c>
      <c r="BJ66" s="60">
        <f>IF(BJ3=Assumptions!$F$6,Assumptions!$E$6*(1+Assumptions!$C$22)+Assumptions!$C$24,0)+IF(BJ3=Assumptions!$F$7,Assumptions!$E$7*(1+Assumptions!$C$22)+Assumptions!$C$24,0)+BJ64*(1+Assumptions!$C$22)</f>
        <v/>
      </c>
    </row>
    <row r="67">
      <c r="A67" s="43" t="n"/>
      <c r="B67" s="43" t="inlineStr">
        <is>
          <t>Rollover equity issued (non-cash)</t>
        </is>
      </c>
      <c r="C67" s="60">
        <f>IF(C3=Assumptions!$F$6,Assumptions!$C$47*Assumptions!$C$51,0)+IF(C3=Assumptions!$F$7,Assumptions!$C$47*Assumptions!$C$52,0)+Assumptions!$C$48*C64</f>
        <v/>
      </c>
      <c r="D67" s="60">
        <f>IF(D3=Assumptions!$F$6,Assumptions!$C$47*Assumptions!$C$51,0)+IF(D3=Assumptions!$F$7,Assumptions!$C$47*Assumptions!$C$52,0)+Assumptions!$C$48*D64</f>
        <v/>
      </c>
      <c r="E67" s="60">
        <f>IF(E3=Assumptions!$F$6,Assumptions!$C$47*Assumptions!$C$51,0)+IF(E3=Assumptions!$F$7,Assumptions!$C$47*Assumptions!$C$52,0)+Assumptions!$C$48*E64</f>
        <v/>
      </c>
      <c r="F67" s="60">
        <f>IF(F3=Assumptions!$F$6,Assumptions!$C$47*Assumptions!$C$51,0)+IF(F3=Assumptions!$F$7,Assumptions!$C$47*Assumptions!$C$52,0)+Assumptions!$C$48*F64</f>
        <v/>
      </c>
      <c r="G67" s="60">
        <f>IF(G3=Assumptions!$F$6,Assumptions!$C$47*Assumptions!$C$51,0)+IF(G3=Assumptions!$F$7,Assumptions!$C$47*Assumptions!$C$52,0)+Assumptions!$C$48*G64</f>
        <v/>
      </c>
      <c r="H67" s="60">
        <f>IF(H3=Assumptions!$F$6,Assumptions!$C$47*Assumptions!$C$51,0)+IF(H3=Assumptions!$F$7,Assumptions!$C$47*Assumptions!$C$52,0)+Assumptions!$C$48*H64</f>
        <v/>
      </c>
      <c r="I67" s="60">
        <f>IF(I3=Assumptions!$F$6,Assumptions!$C$47*Assumptions!$C$51,0)+IF(I3=Assumptions!$F$7,Assumptions!$C$47*Assumptions!$C$52,0)+Assumptions!$C$48*I64</f>
        <v/>
      </c>
      <c r="J67" s="60">
        <f>IF(J3=Assumptions!$F$6,Assumptions!$C$47*Assumptions!$C$51,0)+IF(J3=Assumptions!$F$7,Assumptions!$C$47*Assumptions!$C$52,0)+Assumptions!$C$48*J64</f>
        <v/>
      </c>
      <c r="K67" s="60">
        <f>IF(K3=Assumptions!$F$6,Assumptions!$C$47*Assumptions!$C$51,0)+IF(K3=Assumptions!$F$7,Assumptions!$C$47*Assumptions!$C$52,0)+Assumptions!$C$48*K64</f>
        <v/>
      </c>
      <c r="L67" s="60">
        <f>IF(L3=Assumptions!$F$6,Assumptions!$C$47*Assumptions!$C$51,0)+IF(L3=Assumptions!$F$7,Assumptions!$C$47*Assumptions!$C$52,0)+Assumptions!$C$48*L64</f>
        <v/>
      </c>
      <c r="M67" s="60">
        <f>IF(M3=Assumptions!$F$6,Assumptions!$C$47*Assumptions!$C$51,0)+IF(M3=Assumptions!$F$7,Assumptions!$C$47*Assumptions!$C$52,0)+Assumptions!$C$48*M64</f>
        <v/>
      </c>
      <c r="N67" s="60">
        <f>IF(N3=Assumptions!$F$6,Assumptions!$C$47*Assumptions!$C$51,0)+IF(N3=Assumptions!$F$7,Assumptions!$C$47*Assumptions!$C$52,0)+Assumptions!$C$48*N64</f>
        <v/>
      </c>
      <c r="O67" s="60">
        <f>IF(O3=Assumptions!$F$6,Assumptions!$C$47*Assumptions!$C$51,0)+IF(O3=Assumptions!$F$7,Assumptions!$C$47*Assumptions!$C$52,0)+Assumptions!$C$48*O64</f>
        <v/>
      </c>
      <c r="P67" s="60">
        <f>IF(P3=Assumptions!$F$6,Assumptions!$C$47*Assumptions!$C$51,0)+IF(P3=Assumptions!$F$7,Assumptions!$C$47*Assumptions!$C$52,0)+Assumptions!$C$48*P64</f>
        <v/>
      </c>
      <c r="Q67" s="60">
        <f>IF(Q3=Assumptions!$F$6,Assumptions!$C$47*Assumptions!$C$51,0)+IF(Q3=Assumptions!$F$7,Assumptions!$C$47*Assumptions!$C$52,0)+Assumptions!$C$48*Q64</f>
        <v/>
      </c>
      <c r="R67" s="60">
        <f>IF(R3=Assumptions!$F$6,Assumptions!$C$47*Assumptions!$C$51,0)+IF(R3=Assumptions!$F$7,Assumptions!$C$47*Assumptions!$C$52,0)+Assumptions!$C$48*R64</f>
        <v/>
      </c>
      <c r="S67" s="60">
        <f>IF(S3=Assumptions!$F$6,Assumptions!$C$47*Assumptions!$C$51,0)+IF(S3=Assumptions!$F$7,Assumptions!$C$47*Assumptions!$C$52,0)+Assumptions!$C$48*S64</f>
        <v/>
      </c>
      <c r="T67" s="60">
        <f>IF(T3=Assumptions!$F$6,Assumptions!$C$47*Assumptions!$C$51,0)+IF(T3=Assumptions!$F$7,Assumptions!$C$47*Assumptions!$C$52,0)+Assumptions!$C$48*T64</f>
        <v/>
      </c>
      <c r="U67" s="60">
        <f>IF(U3=Assumptions!$F$6,Assumptions!$C$47*Assumptions!$C$51,0)+IF(U3=Assumptions!$F$7,Assumptions!$C$47*Assumptions!$C$52,0)+Assumptions!$C$48*U64</f>
        <v/>
      </c>
      <c r="V67" s="60">
        <f>IF(V3=Assumptions!$F$6,Assumptions!$C$47*Assumptions!$C$51,0)+IF(V3=Assumptions!$F$7,Assumptions!$C$47*Assumptions!$C$52,0)+Assumptions!$C$48*V64</f>
        <v/>
      </c>
      <c r="W67" s="60">
        <f>IF(W3=Assumptions!$F$6,Assumptions!$C$47*Assumptions!$C$51,0)+IF(W3=Assumptions!$F$7,Assumptions!$C$47*Assumptions!$C$52,0)+Assumptions!$C$48*W64</f>
        <v/>
      </c>
      <c r="X67" s="60">
        <f>IF(X3=Assumptions!$F$6,Assumptions!$C$47*Assumptions!$C$51,0)+IF(X3=Assumptions!$F$7,Assumptions!$C$47*Assumptions!$C$52,0)+Assumptions!$C$48*X64</f>
        <v/>
      </c>
      <c r="Y67" s="60">
        <f>IF(Y3=Assumptions!$F$6,Assumptions!$C$47*Assumptions!$C$51,0)+IF(Y3=Assumptions!$F$7,Assumptions!$C$47*Assumptions!$C$52,0)+Assumptions!$C$48*Y64</f>
        <v/>
      </c>
      <c r="Z67" s="60">
        <f>IF(Z3=Assumptions!$F$6,Assumptions!$C$47*Assumptions!$C$51,0)+IF(Z3=Assumptions!$F$7,Assumptions!$C$47*Assumptions!$C$52,0)+Assumptions!$C$48*Z64</f>
        <v/>
      </c>
      <c r="AA67" s="60">
        <f>IF(AA3=Assumptions!$F$6,Assumptions!$C$47*Assumptions!$C$51,0)+IF(AA3=Assumptions!$F$7,Assumptions!$C$47*Assumptions!$C$52,0)+Assumptions!$C$48*AA64</f>
        <v/>
      </c>
      <c r="AB67" s="60">
        <f>IF(AB3=Assumptions!$F$6,Assumptions!$C$47*Assumptions!$C$51,0)+IF(AB3=Assumptions!$F$7,Assumptions!$C$47*Assumptions!$C$52,0)+Assumptions!$C$48*AB64</f>
        <v/>
      </c>
      <c r="AC67" s="60">
        <f>IF(AC3=Assumptions!$F$6,Assumptions!$C$47*Assumptions!$C$51,0)+IF(AC3=Assumptions!$F$7,Assumptions!$C$47*Assumptions!$C$52,0)+Assumptions!$C$48*AC64</f>
        <v/>
      </c>
      <c r="AD67" s="60">
        <f>IF(AD3=Assumptions!$F$6,Assumptions!$C$47*Assumptions!$C$51,0)+IF(AD3=Assumptions!$F$7,Assumptions!$C$47*Assumptions!$C$52,0)+Assumptions!$C$48*AD64</f>
        <v/>
      </c>
      <c r="AE67" s="60">
        <f>IF(AE3=Assumptions!$F$6,Assumptions!$C$47*Assumptions!$C$51,0)+IF(AE3=Assumptions!$F$7,Assumptions!$C$47*Assumptions!$C$52,0)+Assumptions!$C$48*AE64</f>
        <v/>
      </c>
      <c r="AF67" s="60">
        <f>IF(AF3=Assumptions!$F$6,Assumptions!$C$47*Assumptions!$C$51,0)+IF(AF3=Assumptions!$F$7,Assumptions!$C$47*Assumptions!$C$52,0)+Assumptions!$C$48*AF64</f>
        <v/>
      </c>
      <c r="AG67" s="60">
        <f>IF(AG3=Assumptions!$F$6,Assumptions!$C$47*Assumptions!$C$51,0)+IF(AG3=Assumptions!$F$7,Assumptions!$C$47*Assumptions!$C$52,0)+Assumptions!$C$48*AG64</f>
        <v/>
      </c>
      <c r="AH67" s="60">
        <f>IF(AH3=Assumptions!$F$6,Assumptions!$C$47*Assumptions!$C$51,0)+IF(AH3=Assumptions!$F$7,Assumptions!$C$47*Assumptions!$C$52,0)+Assumptions!$C$48*AH64</f>
        <v/>
      </c>
      <c r="AI67" s="60">
        <f>IF(AI3=Assumptions!$F$6,Assumptions!$C$47*Assumptions!$C$51,0)+IF(AI3=Assumptions!$F$7,Assumptions!$C$47*Assumptions!$C$52,0)+Assumptions!$C$48*AI64</f>
        <v/>
      </c>
      <c r="AJ67" s="60">
        <f>IF(AJ3=Assumptions!$F$6,Assumptions!$C$47*Assumptions!$C$51,0)+IF(AJ3=Assumptions!$F$7,Assumptions!$C$47*Assumptions!$C$52,0)+Assumptions!$C$48*AJ64</f>
        <v/>
      </c>
      <c r="AK67" s="60">
        <f>IF(AK3=Assumptions!$F$6,Assumptions!$C$47*Assumptions!$C$51,0)+IF(AK3=Assumptions!$F$7,Assumptions!$C$47*Assumptions!$C$52,0)+Assumptions!$C$48*AK64</f>
        <v/>
      </c>
      <c r="AL67" s="60">
        <f>IF(AL3=Assumptions!$F$6,Assumptions!$C$47*Assumptions!$C$51,0)+IF(AL3=Assumptions!$F$7,Assumptions!$C$47*Assumptions!$C$52,0)+Assumptions!$C$48*AL64</f>
        <v/>
      </c>
      <c r="AM67" s="60">
        <f>IF(AM3=Assumptions!$F$6,Assumptions!$C$47*Assumptions!$C$51,0)+IF(AM3=Assumptions!$F$7,Assumptions!$C$47*Assumptions!$C$52,0)+Assumptions!$C$48*AM64</f>
        <v/>
      </c>
      <c r="AN67" s="60">
        <f>IF(AN3=Assumptions!$F$6,Assumptions!$C$47*Assumptions!$C$51,0)+IF(AN3=Assumptions!$F$7,Assumptions!$C$47*Assumptions!$C$52,0)+Assumptions!$C$48*AN64</f>
        <v/>
      </c>
      <c r="AO67" s="60">
        <f>IF(AO3=Assumptions!$F$6,Assumptions!$C$47*Assumptions!$C$51,0)+IF(AO3=Assumptions!$F$7,Assumptions!$C$47*Assumptions!$C$52,0)+Assumptions!$C$48*AO64</f>
        <v/>
      </c>
      <c r="AP67" s="60">
        <f>IF(AP3=Assumptions!$F$6,Assumptions!$C$47*Assumptions!$C$51,0)+IF(AP3=Assumptions!$F$7,Assumptions!$C$47*Assumptions!$C$52,0)+Assumptions!$C$48*AP64</f>
        <v/>
      </c>
      <c r="AQ67" s="60">
        <f>IF(AQ3=Assumptions!$F$6,Assumptions!$C$47*Assumptions!$C$51,0)+IF(AQ3=Assumptions!$F$7,Assumptions!$C$47*Assumptions!$C$52,0)+Assumptions!$C$48*AQ64</f>
        <v/>
      </c>
      <c r="AR67" s="60">
        <f>IF(AR3=Assumptions!$F$6,Assumptions!$C$47*Assumptions!$C$51,0)+IF(AR3=Assumptions!$F$7,Assumptions!$C$47*Assumptions!$C$52,0)+Assumptions!$C$48*AR64</f>
        <v/>
      </c>
      <c r="AS67" s="60">
        <f>IF(AS3=Assumptions!$F$6,Assumptions!$C$47*Assumptions!$C$51,0)+IF(AS3=Assumptions!$F$7,Assumptions!$C$47*Assumptions!$C$52,0)+Assumptions!$C$48*AS64</f>
        <v/>
      </c>
      <c r="AT67" s="60">
        <f>IF(AT3=Assumptions!$F$6,Assumptions!$C$47*Assumptions!$C$51,0)+IF(AT3=Assumptions!$F$7,Assumptions!$C$47*Assumptions!$C$52,0)+Assumptions!$C$48*AT64</f>
        <v/>
      </c>
      <c r="AU67" s="60">
        <f>IF(AU3=Assumptions!$F$6,Assumptions!$C$47*Assumptions!$C$51,0)+IF(AU3=Assumptions!$F$7,Assumptions!$C$47*Assumptions!$C$52,0)+Assumptions!$C$48*AU64</f>
        <v/>
      </c>
      <c r="AV67" s="60">
        <f>IF(AV3=Assumptions!$F$6,Assumptions!$C$47*Assumptions!$C$51,0)+IF(AV3=Assumptions!$F$7,Assumptions!$C$47*Assumptions!$C$52,0)+Assumptions!$C$48*AV64</f>
        <v/>
      </c>
      <c r="AW67" s="60">
        <f>IF(AW3=Assumptions!$F$6,Assumptions!$C$47*Assumptions!$C$51,0)+IF(AW3=Assumptions!$F$7,Assumptions!$C$47*Assumptions!$C$52,0)+Assumptions!$C$48*AW64</f>
        <v/>
      </c>
      <c r="AX67" s="60">
        <f>IF(AX3=Assumptions!$F$6,Assumptions!$C$47*Assumptions!$C$51,0)+IF(AX3=Assumptions!$F$7,Assumptions!$C$47*Assumptions!$C$52,0)+Assumptions!$C$48*AX64</f>
        <v/>
      </c>
      <c r="AY67" s="60">
        <f>IF(AY3=Assumptions!$F$6,Assumptions!$C$47*Assumptions!$C$51,0)+IF(AY3=Assumptions!$F$7,Assumptions!$C$47*Assumptions!$C$52,0)+Assumptions!$C$48*AY64</f>
        <v/>
      </c>
      <c r="AZ67" s="60">
        <f>IF(AZ3=Assumptions!$F$6,Assumptions!$C$47*Assumptions!$C$51,0)+IF(AZ3=Assumptions!$F$7,Assumptions!$C$47*Assumptions!$C$52,0)+Assumptions!$C$48*AZ64</f>
        <v/>
      </c>
      <c r="BA67" s="60">
        <f>IF(BA3=Assumptions!$F$6,Assumptions!$C$47*Assumptions!$C$51,0)+IF(BA3=Assumptions!$F$7,Assumptions!$C$47*Assumptions!$C$52,0)+Assumptions!$C$48*BA64</f>
        <v/>
      </c>
      <c r="BB67" s="60">
        <f>IF(BB3=Assumptions!$F$6,Assumptions!$C$47*Assumptions!$C$51,0)+IF(BB3=Assumptions!$F$7,Assumptions!$C$47*Assumptions!$C$52,0)+Assumptions!$C$48*BB64</f>
        <v/>
      </c>
      <c r="BC67" s="60">
        <f>IF(BC3=Assumptions!$F$6,Assumptions!$C$47*Assumptions!$C$51,0)+IF(BC3=Assumptions!$F$7,Assumptions!$C$47*Assumptions!$C$52,0)+Assumptions!$C$48*BC64</f>
        <v/>
      </c>
      <c r="BD67" s="60">
        <f>IF(BD3=Assumptions!$F$6,Assumptions!$C$47*Assumptions!$C$51,0)+IF(BD3=Assumptions!$F$7,Assumptions!$C$47*Assumptions!$C$52,0)+Assumptions!$C$48*BD64</f>
        <v/>
      </c>
      <c r="BE67" s="60">
        <f>IF(BE3=Assumptions!$F$6,Assumptions!$C$47*Assumptions!$C$51,0)+IF(BE3=Assumptions!$F$7,Assumptions!$C$47*Assumptions!$C$52,0)+Assumptions!$C$48*BE64</f>
        <v/>
      </c>
      <c r="BF67" s="60">
        <f>IF(BF3=Assumptions!$F$6,Assumptions!$C$47*Assumptions!$C$51,0)+IF(BF3=Assumptions!$F$7,Assumptions!$C$47*Assumptions!$C$52,0)+Assumptions!$C$48*BF64</f>
        <v/>
      </c>
      <c r="BG67" s="60">
        <f>IF(BG3=Assumptions!$F$6,Assumptions!$C$47*Assumptions!$C$51,0)+IF(BG3=Assumptions!$F$7,Assumptions!$C$47*Assumptions!$C$52,0)+Assumptions!$C$48*BG64</f>
        <v/>
      </c>
      <c r="BH67" s="60">
        <f>IF(BH3=Assumptions!$F$6,Assumptions!$C$47*Assumptions!$C$51,0)+IF(BH3=Assumptions!$F$7,Assumptions!$C$47*Assumptions!$C$52,0)+Assumptions!$C$48*BH64</f>
        <v/>
      </c>
      <c r="BI67" s="60">
        <f>IF(BI3=Assumptions!$F$6,Assumptions!$C$47*Assumptions!$C$51,0)+IF(BI3=Assumptions!$F$7,Assumptions!$C$47*Assumptions!$C$52,0)+Assumptions!$C$48*BI64</f>
        <v/>
      </c>
      <c r="BJ67" s="60">
        <f>IF(BJ3=Assumptions!$F$6,Assumptions!$C$47*Assumptions!$C$51,0)+IF(BJ3=Assumptions!$F$7,Assumptions!$C$47*Assumptions!$C$52,0)+Assumptions!$C$48*BJ64</f>
        <v/>
      </c>
    </row>
    <row r="68">
      <c r="A68" s="43" t="n"/>
      <c r="B68" s="43" t="inlineStr">
        <is>
          <t>Cash needed at closes</t>
        </is>
      </c>
      <c r="C68" s="60">
        <f>C66-C67</f>
        <v/>
      </c>
      <c r="D68" s="60">
        <f>D66-D67</f>
        <v/>
      </c>
      <c r="E68" s="60">
        <f>E66-E67</f>
        <v/>
      </c>
      <c r="F68" s="60">
        <f>F66-F67</f>
        <v/>
      </c>
      <c r="G68" s="60">
        <f>G66-G67</f>
        <v/>
      </c>
      <c r="H68" s="60">
        <f>H66-H67</f>
        <v/>
      </c>
      <c r="I68" s="60">
        <f>I66-I67</f>
        <v/>
      </c>
      <c r="J68" s="60">
        <f>J66-J67</f>
        <v/>
      </c>
      <c r="K68" s="60">
        <f>K66-K67</f>
        <v/>
      </c>
      <c r="L68" s="60">
        <f>L66-L67</f>
        <v/>
      </c>
      <c r="M68" s="60">
        <f>M66-M67</f>
        <v/>
      </c>
      <c r="N68" s="60">
        <f>N66-N67</f>
        <v/>
      </c>
      <c r="O68" s="60">
        <f>O66-O67</f>
        <v/>
      </c>
      <c r="P68" s="60">
        <f>P66-P67</f>
        <v/>
      </c>
      <c r="Q68" s="60">
        <f>Q66-Q67</f>
        <v/>
      </c>
      <c r="R68" s="60">
        <f>R66-R67</f>
        <v/>
      </c>
      <c r="S68" s="60">
        <f>S66-S67</f>
        <v/>
      </c>
      <c r="T68" s="60">
        <f>T66-T67</f>
        <v/>
      </c>
      <c r="U68" s="60">
        <f>U66-U67</f>
        <v/>
      </c>
      <c r="V68" s="60">
        <f>V66-V67</f>
        <v/>
      </c>
      <c r="W68" s="60">
        <f>W66-W67</f>
        <v/>
      </c>
      <c r="X68" s="60">
        <f>X66-X67</f>
        <v/>
      </c>
      <c r="Y68" s="60">
        <f>Y66-Y67</f>
        <v/>
      </c>
      <c r="Z68" s="60">
        <f>Z66-Z67</f>
        <v/>
      </c>
      <c r="AA68" s="60">
        <f>AA66-AA67</f>
        <v/>
      </c>
      <c r="AB68" s="60">
        <f>AB66-AB67</f>
        <v/>
      </c>
      <c r="AC68" s="60">
        <f>AC66-AC67</f>
        <v/>
      </c>
      <c r="AD68" s="60">
        <f>AD66-AD67</f>
        <v/>
      </c>
      <c r="AE68" s="60">
        <f>AE66-AE67</f>
        <v/>
      </c>
      <c r="AF68" s="60">
        <f>AF66-AF67</f>
        <v/>
      </c>
      <c r="AG68" s="60">
        <f>AG66-AG67</f>
        <v/>
      </c>
      <c r="AH68" s="60">
        <f>AH66-AH67</f>
        <v/>
      </c>
      <c r="AI68" s="60">
        <f>AI66-AI67</f>
        <v/>
      </c>
      <c r="AJ68" s="60">
        <f>AJ66-AJ67</f>
        <v/>
      </c>
      <c r="AK68" s="60">
        <f>AK66-AK67</f>
        <v/>
      </c>
      <c r="AL68" s="60">
        <f>AL66-AL67</f>
        <v/>
      </c>
      <c r="AM68" s="60">
        <f>AM66-AM67</f>
        <v/>
      </c>
      <c r="AN68" s="60">
        <f>AN66-AN67</f>
        <v/>
      </c>
      <c r="AO68" s="60">
        <f>AO66-AO67</f>
        <v/>
      </c>
      <c r="AP68" s="60">
        <f>AP66-AP67</f>
        <v/>
      </c>
      <c r="AQ68" s="60">
        <f>AQ66-AQ67</f>
        <v/>
      </c>
      <c r="AR68" s="60">
        <f>AR66-AR67</f>
        <v/>
      </c>
      <c r="AS68" s="60">
        <f>AS66-AS67</f>
        <v/>
      </c>
      <c r="AT68" s="60">
        <f>AT66-AT67</f>
        <v/>
      </c>
      <c r="AU68" s="60">
        <f>AU66-AU67</f>
        <v/>
      </c>
      <c r="AV68" s="60">
        <f>AV66-AV67</f>
        <v/>
      </c>
      <c r="AW68" s="60">
        <f>AW66-AW67</f>
        <v/>
      </c>
      <c r="AX68" s="60">
        <f>AX66-AX67</f>
        <v/>
      </c>
      <c r="AY68" s="60">
        <f>AY66-AY67</f>
        <v/>
      </c>
      <c r="AZ68" s="60">
        <f>AZ66-AZ67</f>
        <v/>
      </c>
      <c r="BA68" s="60">
        <f>BA66-BA67</f>
        <v/>
      </c>
      <c r="BB68" s="60">
        <f>BB66-BB67</f>
        <v/>
      </c>
      <c r="BC68" s="60">
        <f>BC66-BC67</f>
        <v/>
      </c>
      <c r="BD68" s="60">
        <f>BD66-BD67</f>
        <v/>
      </c>
      <c r="BE68" s="60">
        <f>BE66-BE67</f>
        <v/>
      </c>
      <c r="BF68" s="60">
        <f>BF66-BF67</f>
        <v/>
      </c>
      <c r="BG68" s="60">
        <f>BG66-BG67</f>
        <v/>
      </c>
      <c r="BH68" s="60">
        <f>BH66-BH67</f>
        <v/>
      </c>
      <c r="BI68" s="60">
        <f>BI66-BI67</f>
        <v/>
      </c>
      <c r="BJ68" s="60">
        <f>BJ66-BJ67</f>
        <v/>
      </c>
    </row>
    <row r="69">
      <c r="A69" s="43" t="n"/>
      <c r="B69" s="43" t="inlineStr">
        <is>
          <t>Debt drawn</t>
        </is>
      </c>
      <c r="C69" s="60">
        <f>IF(C3=Assumptions!$F$6,Assumptions!$C$14*Assumptions!$D$6,0)+IF(C3=Assumptions!$F$7,Assumptions!$C$14*Assumptions!$D$7,0)+IF(C65&gt;0,MIN(C64*(1+Assumptions!$C$22-Assumptions!$C$48),MAX(0,Assumptions!$C$14*C39*12-C75)),0)</f>
        <v/>
      </c>
      <c r="D69" s="60">
        <f>IF(D3=Assumptions!$F$6,Assumptions!$C$14*Assumptions!$D$6,0)+IF(D3=Assumptions!$F$7,Assumptions!$C$14*Assumptions!$D$7,0)+IF(D65&gt;0,MIN(D64*(1+Assumptions!$C$22-Assumptions!$C$48),MAX(0,Assumptions!$C$14*D39*12-D75)),0)</f>
        <v/>
      </c>
      <c r="E69" s="60">
        <f>IF(E3=Assumptions!$F$6,Assumptions!$C$14*Assumptions!$D$6,0)+IF(E3=Assumptions!$F$7,Assumptions!$C$14*Assumptions!$D$7,0)+IF(E65&gt;0,MIN(E64*(1+Assumptions!$C$22-Assumptions!$C$48),MAX(0,Assumptions!$C$14*E39*12-E75)),0)</f>
        <v/>
      </c>
      <c r="F69" s="60">
        <f>IF(F3=Assumptions!$F$6,Assumptions!$C$14*Assumptions!$D$6,0)+IF(F3=Assumptions!$F$7,Assumptions!$C$14*Assumptions!$D$7,0)+IF(F65&gt;0,MIN(F64*(1+Assumptions!$C$22-Assumptions!$C$48),MAX(0,Assumptions!$C$14*F39*12-F75)),0)</f>
        <v/>
      </c>
      <c r="G69" s="60">
        <f>IF(G3=Assumptions!$F$6,Assumptions!$C$14*Assumptions!$D$6,0)+IF(G3=Assumptions!$F$7,Assumptions!$C$14*Assumptions!$D$7,0)+IF(G65&gt;0,MIN(G64*(1+Assumptions!$C$22-Assumptions!$C$48),MAX(0,Assumptions!$C$14*G39*12-G75)),0)</f>
        <v/>
      </c>
      <c r="H69" s="60">
        <f>IF(H3=Assumptions!$F$6,Assumptions!$C$14*Assumptions!$D$6,0)+IF(H3=Assumptions!$F$7,Assumptions!$C$14*Assumptions!$D$7,0)+IF(H65&gt;0,MIN(H64*(1+Assumptions!$C$22-Assumptions!$C$48),MAX(0,Assumptions!$C$14*H39*12-H75)),0)</f>
        <v/>
      </c>
      <c r="I69" s="60">
        <f>IF(I3=Assumptions!$F$6,Assumptions!$C$14*Assumptions!$D$6,0)+IF(I3=Assumptions!$F$7,Assumptions!$C$14*Assumptions!$D$7,0)+IF(I65&gt;0,MIN(I64*(1+Assumptions!$C$22-Assumptions!$C$48),MAX(0,Assumptions!$C$14*I39*12-I75)),0)</f>
        <v/>
      </c>
      <c r="J69" s="60">
        <f>IF(J3=Assumptions!$F$6,Assumptions!$C$14*Assumptions!$D$6,0)+IF(J3=Assumptions!$F$7,Assumptions!$C$14*Assumptions!$D$7,0)+IF(J65&gt;0,MIN(J64*(1+Assumptions!$C$22-Assumptions!$C$48),MAX(0,Assumptions!$C$14*J39*12-J75)),0)</f>
        <v/>
      </c>
      <c r="K69" s="60">
        <f>IF(K3=Assumptions!$F$6,Assumptions!$C$14*Assumptions!$D$6,0)+IF(K3=Assumptions!$F$7,Assumptions!$C$14*Assumptions!$D$7,0)+IF(K65&gt;0,MIN(K64*(1+Assumptions!$C$22-Assumptions!$C$48),MAX(0,Assumptions!$C$14*K39*12-K75)),0)</f>
        <v/>
      </c>
      <c r="L69" s="60">
        <f>IF(L3=Assumptions!$F$6,Assumptions!$C$14*Assumptions!$D$6,0)+IF(L3=Assumptions!$F$7,Assumptions!$C$14*Assumptions!$D$7,0)+IF(L65&gt;0,MIN(L64*(1+Assumptions!$C$22-Assumptions!$C$48),MAX(0,Assumptions!$C$14*L39*12-L75)),0)</f>
        <v/>
      </c>
      <c r="M69" s="60">
        <f>IF(M3=Assumptions!$F$6,Assumptions!$C$14*Assumptions!$D$6,0)+IF(M3=Assumptions!$F$7,Assumptions!$C$14*Assumptions!$D$7,0)+IF(M65&gt;0,MIN(M64*(1+Assumptions!$C$22-Assumptions!$C$48),MAX(0,Assumptions!$C$14*M39*12-M75)),0)</f>
        <v/>
      </c>
      <c r="N69" s="60">
        <f>IF(N3=Assumptions!$F$6,Assumptions!$C$14*Assumptions!$D$6,0)+IF(N3=Assumptions!$F$7,Assumptions!$C$14*Assumptions!$D$7,0)+IF(N65&gt;0,MIN(N64*(1+Assumptions!$C$22-Assumptions!$C$48),MAX(0,Assumptions!$C$14*N39*12-N75)),0)</f>
        <v/>
      </c>
      <c r="O69" s="60">
        <f>IF(O3=Assumptions!$F$6,Assumptions!$C$14*Assumptions!$D$6,0)+IF(O3=Assumptions!$F$7,Assumptions!$C$14*Assumptions!$D$7,0)+IF(O65&gt;0,MIN(O64*(1+Assumptions!$C$22-Assumptions!$C$48),MAX(0,Assumptions!$C$14*O39*12-O75)),0)</f>
        <v/>
      </c>
      <c r="P69" s="60">
        <f>IF(P3=Assumptions!$F$6,Assumptions!$C$14*Assumptions!$D$6,0)+IF(P3=Assumptions!$F$7,Assumptions!$C$14*Assumptions!$D$7,0)+IF(P65&gt;0,MIN(P64*(1+Assumptions!$C$22-Assumptions!$C$48),MAX(0,Assumptions!$C$14*P39*12-P75)),0)</f>
        <v/>
      </c>
      <c r="Q69" s="60">
        <f>IF(Q3=Assumptions!$F$6,Assumptions!$C$14*Assumptions!$D$6,0)+IF(Q3=Assumptions!$F$7,Assumptions!$C$14*Assumptions!$D$7,0)+IF(Q65&gt;0,MIN(Q64*(1+Assumptions!$C$22-Assumptions!$C$48),MAX(0,Assumptions!$C$14*Q39*12-Q75)),0)</f>
        <v/>
      </c>
      <c r="R69" s="60">
        <f>IF(R3=Assumptions!$F$6,Assumptions!$C$14*Assumptions!$D$6,0)+IF(R3=Assumptions!$F$7,Assumptions!$C$14*Assumptions!$D$7,0)+IF(R65&gt;0,MIN(R64*(1+Assumptions!$C$22-Assumptions!$C$48),MAX(0,Assumptions!$C$14*R39*12-R75)),0)</f>
        <v/>
      </c>
      <c r="S69" s="60">
        <f>IF(S3=Assumptions!$F$6,Assumptions!$C$14*Assumptions!$D$6,0)+IF(S3=Assumptions!$F$7,Assumptions!$C$14*Assumptions!$D$7,0)+IF(S65&gt;0,MIN(S64*(1+Assumptions!$C$22-Assumptions!$C$48),MAX(0,Assumptions!$C$14*S39*12-S75)),0)</f>
        <v/>
      </c>
      <c r="T69" s="60">
        <f>IF(T3=Assumptions!$F$6,Assumptions!$C$14*Assumptions!$D$6,0)+IF(T3=Assumptions!$F$7,Assumptions!$C$14*Assumptions!$D$7,0)+IF(T65&gt;0,MIN(T64*(1+Assumptions!$C$22-Assumptions!$C$48),MAX(0,Assumptions!$C$14*T39*12-T75)),0)</f>
        <v/>
      </c>
      <c r="U69" s="60">
        <f>IF(U3=Assumptions!$F$6,Assumptions!$C$14*Assumptions!$D$6,0)+IF(U3=Assumptions!$F$7,Assumptions!$C$14*Assumptions!$D$7,0)+IF(U65&gt;0,MIN(U64*(1+Assumptions!$C$22-Assumptions!$C$48),MAX(0,Assumptions!$C$14*U39*12-U75)),0)</f>
        <v/>
      </c>
      <c r="V69" s="60">
        <f>IF(V3=Assumptions!$F$6,Assumptions!$C$14*Assumptions!$D$6,0)+IF(V3=Assumptions!$F$7,Assumptions!$C$14*Assumptions!$D$7,0)+IF(V65&gt;0,MIN(V64*(1+Assumptions!$C$22-Assumptions!$C$48),MAX(0,Assumptions!$C$14*V39*12-V75)),0)</f>
        <v/>
      </c>
      <c r="W69" s="60">
        <f>IF(W3=Assumptions!$F$6,Assumptions!$C$14*Assumptions!$D$6,0)+IF(W3=Assumptions!$F$7,Assumptions!$C$14*Assumptions!$D$7,0)+IF(W65&gt;0,MIN(W64*(1+Assumptions!$C$22-Assumptions!$C$48),MAX(0,Assumptions!$C$14*W39*12-W75)),0)</f>
        <v/>
      </c>
      <c r="X69" s="60">
        <f>IF(X3=Assumptions!$F$6,Assumptions!$C$14*Assumptions!$D$6,0)+IF(X3=Assumptions!$F$7,Assumptions!$C$14*Assumptions!$D$7,0)+IF(X65&gt;0,MIN(X64*(1+Assumptions!$C$22-Assumptions!$C$48),MAX(0,Assumptions!$C$14*X39*12-X75)),0)</f>
        <v/>
      </c>
      <c r="Y69" s="60">
        <f>IF(Y3=Assumptions!$F$6,Assumptions!$C$14*Assumptions!$D$6,0)+IF(Y3=Assumptions!$F$7,Assumptions!$C$14*Assumptions!$D$7,0)+IF(Y65&gt;0,MIN(Y64*(1+Assumptions!$C$22-Assumptions!$C$48),MAX(0,Assumptions!$C$14*Y39*12-Y75)),0)</f>
        <v/>
      </c>
      <c r="Z69" s="60">
        <f>IF(Z3=Assumptions!$F$6,Assumptions!$C$14*Assumptions!$D$6,0)+IF(Z3=Assumptions!$F$7,Assumptions!$C$14*Assumptions!$D$7,0)+IF(Z65&gt;0,MIN(Z64*(1+Assumptions!$C$22-Assumptions!$C$48),MAX(0,Assumptions!$C$14*Z39*12-Z75)),0)</f>
        <v/>
      </c>
      <c r="AA69" s="60">
        <f>IF(AA3=Assumptions!$F$6,Assumptions!$C$14*Assumptions!$D$6,0)+IF(AA3=Assumptions!$F$7,Assumptions!$C$14*Assumptions!$D$7,0)+IF(AA65&gt;0,MIN(AA64*(1+Assumptions!$C$22-Assumptions!$C$48),MAX(0,Assumptions!$C$14*AA39*12-AA75)),0)</f>
        <v/>
      </c>
      <c r="AB69" s="60">
        <f>IF(AB3=Assumptions!$F$6,Assumptions!$C$14*Assumptions!$D$6,0)+IF(AB3=Assumptions!$F$7,Assumptions!$C$14*Assumptions!$D$7,0)+IF(AB65&gt;0,MIN(AB64*(1+Assumptions!$C$22-Assumptions!$C$48),MAX(0,Assumptions!$C$14*AB39*12-AB75)),0)</f>
        <v/>
      </c>
      <c r="AC69" s="60">
        <f>IF(AC3=Assumptions!$F$6,Assumptions!$C$14*Assumptions!$D$6,0)+IF(AC3=Assumptions!$F$7,Assumptions!$C$14*Assumptions!$D$7,0)+IF(AC65&gt;0,MIN(AC64*(1+Assumptions!$C$22-Assumptions!$C$48),MAX(0,Assumptions!$C$14*AC39*12-AC75)),0)</f>
        <v/>
      </c>
      <c r="AD69" s="60">
        <f>IF(AD3=Assumptions!$F$6,Assumptions!$C$14*Assumptions!$D$6,0)+IF(AD3=Assumptions!$F$7,Assumptions!$C$14*Assumptions!$D$7,0)+IF(AD65&gt;0,MIN(AD64*(1+Assumptions!$C$22-Assumptions!$C$48),MAX(0,Assumptions!$C$14*AD39*12-AD75)),0)</f>
        <v/>
      </c>
      <c r="AE69" s="60">
        <f>IF(AE3=Assumptions!$F$6,Assumptions!$C$14*Assumptions!$D$6,0)+IF(AE3=Assumptions!$F$7,Assumptions!$C$14*Assumptions!$D$7,0)+IF(AE65&gt;0,MIN(AE64*(1+Assumptions!$C$22-Assumptions!$C$48),MAX(0,Assumptions!$C$14*AE39*12-AE75)),0)</f>
        <v/>
      </c>
      <c r="AF69" s="60">
        <f>IF(AF3=Assumptions!$F$6,Assumptions!$C$14*Assumptions!$D$6,0)+IF(AF3=Assumptions!$F$7,Assumptions!$C$14*Assumptions!$D$7,0)+IF(AF65&gt;0,MIN(AF64*(1+Assumptions!$C$22-Assumptions!$C$48),MAX(0,Assumptions!$C$14*AF39*12-AF75)),0)</f>
        <v/>
      </c>
      <c r="AG69" s="60">
        <f>IF(AG3=Assumptions!$F$6,Assumptions!$C$14*Assumptions!$D$6,0)+IF(AG3=Assumptions!$F$7,Assumptions!$C$14*Assumptions!$D$7,0)+IF(AG65&gt;0,MIN(AG64*(1+Assumptions!$C$22-Assumptions!$C$48),MAX(0,Assumptions!$C$14*AG39*12-AG75)),0)</f>
        <v/>
      </c>
      <c r="AH69" s="60">
        <f>IF(AH3=Assumptions!$F$6,Assumptions!$C$14*Assumptions!$D$6,0)+IF(AH3=Assumptions!$F$7,Assumptions!$C$14*Assumptions!$D$7,0)+IF(AH65&gt;0,MIN(AH64*(1+Assumptions!$C$22-Assumptions!$C$48),MAX(0,Assumptions!$C$14*AH39*12-AH75)),0)</f>
        <v/>
      </c>
      <c r="AI69" s="60">
        <f>IF(AI3=Assumptions!$F$6,Assumptions!$C$14*Assumptions!$D$6,0)+IF(AI3=Assumptions!$F$7,Assumptions!$C$14*Assumptions!$D$7,0)+IF(AI65&gt;0,MIN(AI64*(1+Assumptions!$C$22-Assumptions!$C$48),MAX(0,Assumptions!$C$14*AI39*12-AI75)),0)</f>
        <v/>
      </c>
      <c r="AJ69" s="60">
        <f>IF(AJ3=Assumptions!$F$6,Assumptions!$C$14*Assumptions!$D$6,0)+IF(AJ3=Assumptions!$F$7,Assumptions!$C$14*Assumptions!$D$7,0)+IF(AJ65&gt;0,MIN(AJ64*(1+Assumptions!$C$22-Assumptions!$C$48),MAX(0,Assumptions!$C$14*AJ39*12-AJ75)),0)</f>
        <v/>
      </c>
      <c r="AK69" s="60">
        <f>IF(AK3=Assumptions!$F$6,Assumptions!$C$14*Assumptions!$D$6,0)+IF(AK3=Assumptions!$F$7,Assumptions!$C$14*Assumptions!$D$7,0)+IF(AK65&gt;0,MIN(AK64*(1+Assumptions!$C$22-Assumptions!$C$48),MAX(0,Assumptions!$C$14*AK39*12-AK75)),0)</f>
        <v/>
      </c>
      <c r="AL69" s="60">
        <f>IF(AL3=Assumptions!$F$6,Assumptions!$C$14*Assumptions!$D$6,0)+IF(AL3=Assumptions!$F$7,Assumptions!$C$14*Assumptions!$D$7,0)+IF(AL65&gt;0,MIN(AL64*(1+Assumptions!$C$22-Assumptions!$C$48),MAX(0,Assumptions!$C$14*AL39*12-AL75)),0)</f>
        <v/>
      </c>
      <c r="AM69" s="60">
        <f>IF(AM3=Assumptions!$F$6,Assumptions!$C$14*Assumptions!$D$6,0)+IF(AM3=Assumptions!$F$7,Assumptions!$C$14*Assumptions!$D$7,0)+IF(AM65&gt;0,MIN(AM64*(1+Assumptions!$C$22-Assumptions!$C$48),MAX(0,Assumptions!$C$14*AM39*12-AM75)),0)</f>
        <v/>
      </c>
      <c r="AN69" s="60">
        <f>IF(AN3=Assumptions!$F$6,Assumptions!$C$14*Assumptions!$D$6,0)+IF(AN3=Assumptions!$F$7,Assumptions!$C$14*Assumptions!$D$7,0)+IF(AN65&gt;0,MIN(AN64*(1+Assumptions!$C$22-Assumptions!$C$48),MAX(0,Assumptions!$C$14*AN39*12-AN75)),0)</f>
        <v/>
      </c>
      <c r="AO69" s="60">
        <f>IF(AO3=Assumptions!$F$6,Assumptions!$C$14*Assumptions!$D$6,0)+IF(AO3=Assumptions!$F$7,Assumptions!$C$14*Assumptions!$D$7,0)+IF(AO65&gt;0,MIN(AO64*(1+Assumptions!$C$22-Assumptions!$C$48),MAX(0,Assumptions!$C$14*AO39*12-AO75)),0)</f>
        <v/>
      </c>
      <c r="AP69" s="60">
        <f>IF(AP3=Assumptions!$F$6,Assumptions!$C$14*Assumptions!$D$6,0)+IF(AP3=Assumptions!$F$7,Assumptions!$C$14*Assumptions!$D$7,0)+IF(AP65&gt;0,MIN(AP64*(1+Assumptions!$C$22-Assumptions!$C$48),MAX(0,Assumptions!$C$14*AP39*12-AP75)),0)</f>
        <v/>
      </c>
      <c r="AQ69" s="60">
        <f>IF(AQ3=Assumptions!$F$6,Assumptions!$C$14*Assumptions!$D$6,0)+IF(AQ3=Assumptions!$F$7,Assumptions!$C$14*Assumptions!$D$7,0)+IF(AQ65&gt;0,MIN(AQ64*(1+Assumptions!$C$22-Assumptions!$C$48),MAX(0,Assumptions!$C$14*AQ39*12-AQ75)),0)</f>
        <v/>
      </c>
      <c r="AR69" s="60">
        <f>IF(AR3=Assumptions!$F$6,Assumptions!$C$14*Assumptions!$D$6,0)+IF(AR3=Assumptions!$F$7,Assumptions!$C$14*Assumptions!$D$7,0)+IF(AR65&gt;0,MIN(AR64*(1+Assumptions!$C$22-Assumptions!$C$48),MAX(0,Assumptions!$C$14*AR39*12-AR75)),0)</f>
        <v/>
      </c>
      <c r="AS69" s="60">
        <f>IF(AS3=Assumptions!$F$6,Assumptions!$C$14*Assumptions!$D$6,0)+IF(AS3=Assumptions!$F$7,Assumptions!$C$14*Assumptions!$D$7,0)+IF(AS65&gt;0,MIN(AS64*(1+Assumptions!$C$22-Assumptions!$C$48),MAX(0,Assumptions!$C$14*AS39*12-AS75)),0)</f>
        <v/>
      </c>
      <c r="AT69" s="60">
        <f>IF(AT3=Assumptions!$F$6,Assumptions!$C$14*Assumptions!$D$6,0)+IF(AT3=Assumptions!$F$7,Assumptions!$C$14*Assumptions!$D$7,0)+IF(AT65&gt;0,MIN(AT64*(1+Assumptions!$C$22-Assumptions!$C$48),MAX(0,Assumptions!$C$14*AT39*12-AT75)),0)</f>
        <v/>
      </c>
      <c r="AU69" s="60">
        <f>IF(AU3=Assumptions!$F$6,Assumptions!$C$14*Assumptions!$D$6,0)+IF(AU3=Assumptions!$F$7,Assumptions!$C$14*Assumptions!$D$7,0)+IF(AU65&gt;0,MIN(AU64*(1+Assumptions!$C$22-Assumptions!$C$48),MAX(0,Assumptions!$C$14*AU39*12-AU75)),0)</f>
        <v/>
      </c>
      <c r="AV69" s="60">
        <f>IF(AV3=Assumptions!$F$6,Assumptions!$C$14*Assumptions!$D$6,0)+IF(AV3=Assumptions!$F$7,Assumptions!$C$14*Assumptions!$D$7,0)+IF(AV65&gt;0,MIN(AV64*(1+Assumptions!$C$22-Assumptions!$C$48),MAX(0,Assumptions!$C$14*AV39*12-AV75)),0)</f>
        <v/>
      </c>
      <c r="AW69" s="60">
        <f>IF(AW3=Assumptions!$F$6,Assumptions!$C$14*Assumptions!$D$6,0)+IF(AW3=Assumptions!$F$7,Assumptions!$C$14*Assumptions!$D$7,0)+IF(AW65&gt;0,MIN(AW64*(1+Assumptions!$C$22-Assumptions!$C$48),MAX(0,Assumptions!$C$14*AW39*12-AW75)),0)</f>
        <v/>
      </c>
      <c r="AX69" s="60">
        <f>IF(AX3=Assumptions!$F$6,Assumptions!$C$14*Assumptions!$D$6,0)+IF(AX3=Assumptions!$F$7,Assumptions!$C$14*Assumptions!$D$7,0)+IF(AX65&gt;0,MIN(AX64*(1+Assumptions!$C$22-Assumptions!$C$48),MAX(0,Assumptions!$C$14*AX39*12-AX75)),0)</f>
        <v/>
      </c>
      <c r="AY69" s="60">
        <f>IF(AY3=Assumptions!$F$6,Assumptions!$C$14*Assumptions!$D$6,0)+IF(AY3=Assumptions!$F$7,Assumptions!$C$14*Assumptions!$D$7,0)+IF(AY65&gt;0,MIN(AY64*(1+Assumptions!$C$22-Assumptions!$C$48),MAX(0,Assumptions!$C$14*AY39*12-AY75)),0)</f>
        <v/>
      </c>
      <c r="AZ69" s="60">
        <f>IF(AZ3=Assumptions!$F$6,Assumptions!$C$14*Assumptions!$D$6,0)+IF(AZ3=Assumptions!$F$7,Assumptions!$C$14*Assumptions!$D$7,0)+IF(AZ65&gt;0,MIN(AZ64*(1+Assumptions!$C$22-Assumptions!$C$48),MAX(0,Assumptions!$C$14*AZ39*12-AZ75)),0)</f>
        <v/>
      </c>
      <c r="BA69" s="60">
        <f>IF(BA3=Assumptions!$F$6,Assumptions!$C$14*Assumptions!$D$6,0)+IF(BA3=Assumptions!$F$7,Assumptions!$C$14*Assumptions!$D$7,0)+IF(BA65&gt;0,MIN(BA64*(1+Assumptions!$C$22-Assumptions!$C$48),MAX(0,Assumptions!$C$14*BA39*12-BA75)),0)</f>
        <v/>
      </c>
      <c r="BB69" s="60">
        <f>IF(BB3=Assumptions!$F$6,Assumptions!$C$14*Assumptions!$D$6,0)+IF(BB3=Assumptions!$F$7,Assumptions!$C$14*Assumptions!$D$7,0)+IF(BB65&gt;0,MIN(BB64*(1+Assumptions!$C$22-Assumptions!$C$48),MAX(0,Assumptions!$C$14*BB39*12-BB75)),0)</f>
        <v/>
      </c>
      <c r="BC69" s="60">
        <f>IF(BC3=Assumptions!$F$6,Assumptions!$C$14*Assumptions!$D$6,0)+IF(BC3=Assumptions!$F$7,Assumptions!$C$14*Assumptions!$D$7,0)+IF(BC65&gt;0,MIN(BC64*(1+Assumptions!$C$22-Assumptions!$C$48),MAX(0,Assumptions!$C$14*BC39*12-BC75)),0)</f>
        <v/>
      </c>
      <c r="BD69" s="60">
        <f>IF(BD3=Assumptions!$F$6,Assumptions!$C$14*Assumptions!$D$6,0)+IF(BD3=Assumptions!$F$7,Assumptions!$C$14*Assumptions!$D$7,0)+IF(BD65&gt;0,MIN(BD64*(1+Assumptions!$C$22-Assumptions!$C$48),MAX(0,Assumptions!$C$14*BD39*12-BD75)),0)</f>
        <v/>
      </c>
      <c r="BE69" s="60">
        <f>IF(BE3=Assumptions!$F$6,Assumptions!$C$14*Assumptions!$D$6,0)+IF(BE3=Assumptions!$F$7,Assumptions!$C$14*Assumptions!$D$7,0)+IF(BE65&gt;0,MIN(BE64*(1+Assumptions!$C$22-Assumptions!$C$48),MAX(0,Assumptions!$C$14*BE39*12-BE75)),0)</f>
        <v/>
      </c>
      <c r="BF69" s="60">
        <f>IF(BF3=Assumptions!$F$6,Assumptions!$C$14*Assumptions!$D$6,0)+IF(BF3=Assumptions!$F$7,Assumptions!$C$14*Assumptions!$D$7,0)+IF(BF65&gt;0,MIN(BF64*(1+Assumptions!$C$22-Assumptions!$C$48),MAX(0,Assumptions!$C$14*BF39*12-BF75)),0)</f>
        <v/>
      </c>
      <c r="BG69" s="60">
        <f>IF(BG3=Assumptions!$F$6,Assumptions!$C$14*Assumptions!$D$6,0)+IF(BG3=Assumptions!$F$7,Assumptions!$C$14*Assumptions!$D$7,0)+IF(BG65&gt;0,MIN(BG64*(1+Assumptions!$C$22-Assumptions!$C$48),MAX(0,Assumptions!$C$14*BG39*12-BG75)),0)</f>
        <v/>
      </c>
      <c r="BH69" s="60">
        <f>IF(BH3=Assumptions!$F$6,Assumptions!$C$14*Assumptions!$D$6,0)+IF(BH3=Assumptions!$F$7,Assumptions!$C$14*Assumptions!$D$7,0)+IF(BH65&gt;0,MIN(BH64*(1+Assumptions!$C$22-Assumptions!$C$48),MAX(0,Assumptions!$C$14*BH39*12-BH75)),0)</f>
        <v/>
      </c>
      <c r="BI69" s="60">
        <f>IF(BI3=Assumptions!$F$6,Assumptions!$C$14*Assumptions!$D$6,0)+IF(BI3=Assumptions!$F$7,Assumptions!$C$14*Assumptions!$D$7,0)+IF(BI65&gt;0,MIN(BI64*(1+Assumptions!$C$22-Assumptions!$C$48),MAX(0,Assumptions!$C$14*BI39*12-BI75)),0)</f>
        <v/>
      </c>
      <c r="BJ69" s="60">
        <f>IF(BJ3=Assumptions!$F$6,Assumptions!$C$14*Assumptions!$D$6,0)+IF(BJ3=Assumptions!$F$7,Assumptions!$C$14*Assumptions!$D$7,0)+IF(BJ65&gt;0,MIN(BJ64*(1+Assumptions!$C$22-Assumptions!$C$48),MAX(0,Assumptions!$C$14*BJ39*12-BJ75)),0)</f>
        <v/>
      </c>
    </row>
    <row r="70">
      <c r="A70" s="43" t="n"/>
      <c r="B70" s="43" t="inlineStr">
        <is>
          <t>Cash used for acquisitions</t>
        </is>
      </c>
      <c r="C70" s="60">
        <f>IF(C68-C69&gt;0,MIN(C68-C69,MAX(0,IF(C3=1,0,B83)-C61)),0)</f>
        <v/>
      </c>
      <c r="D70" s="60">
        <f>IF(D68-D69&gt;0,MIN(D68-D69,MAX(0,IF(D3=1,0,C83)-D61)),0)</f>
        <v/>
      </c>
      <c r="E70" s="60">
        <f>IF(E68-E69&gt;0,MIN(E68-E69,MAX(0,IF(E3=1,0,D83)-E61)),0)</f>
        <v/>
      </c>
      <c r="F70" s="60">
        <f>IF(F68-F69&gt;0,MIN(F68-F69,MAX(0,IF(F3=1,0,E83)-F61)),0)</f>
        <v/>
      </c>
      <c r="G70" s="60">
        <f>IF(G68-G69&gt;0,MIN(G68-G69,MAX(0,IF(G3=1,0,F83)-G61)),0)</f>
        <v/>
      </c>
      <c r="H70" s="60">
        <f>IF(H68-H69&gt;0,MIN(H68-H69,MAX(0,IF(H3=1,0,G83)-H61)),0)</f>
        <v/>
      </c>
      <c r="I70" s="60">
        <f>IF(I68-I69&gt;0,MIN(I68-I69,MAX(0,IF(I3=1,0,H83)-I61)),0)</f>
        <v/>
      </c>
      <c r="J70" s="60">
        <f>IF(J68-J69&gt;0,MIN(J68-J69,MAX(0,IF(J3=1,0,I83)-J61)),0)</f>
        <v/>
      </c>
      <c r="K70" s="60">
        <f>IF(K68-K69&gt;0,MIN(K68-K69,MAX(0,IF(K3=1,0,J83)-K61)),0)</f>
        <v/>
      </c>
      <c r="L70" s="60">
        <f>IF(L68-L69&gt;0,MIN(L68-L69,MAX(0,IF(L3=1,0,K83)-L61)),0)</f>
        <v/>
      </c>
      <c r="M70" s="60">
        <f>IF(M68-M69&gt;0,MIN(M68-M69,MAX(0,IF(M3=1,0,L83)-M61)),0)</f>
        <v/>
      </c>
      <c r="N70" s="60">
        <f>IF(N68-N69&gt;0,MIN(N68-N69,MAX(0,IF(N3=1,0,M83)-N61)),0)</f>
        <v/>
      </c>
      <c r="O70" s="60">
        <f>IF(O68-O69&gt;0,MIN(O68-O69,MAX(0,IF(O3=1,0,N83)-O61)),0)</f>
        <v/>
      </c>
      <c r="P70" s="60">
        <f>IF(P68-P69&gt;0,MIN(P68-P69,MAX(0,IF(P3=1,0,O83)-P61)),0)</f>
        <v/>
      </c>
      <c r="Q70" s="60">
        <f>IF(Q68-Q69&gt;0,MIN(Q68-Q69,MAX(0,IF(Q3=1,0,P83)-Q61)),0)</f>
        <v/>
      </c>
      <c r="R70" s="60">
        <f>IF(R68-R69&gt;0,MIN(R68-R69,MAX(0,IF(R3=1,0,Q83)-R61)),0)</f>
        <v/>
      </c>
      <c r="S70" s="60">
        <f>IF(S68-S69&gt;0,MIN(S68-S69,MAX(0,IF(S3=1,0,R83)-S61)),0)</f>
        <v/>
      </c>
      <c r="T70" s="60">
        <f>IF(T68-T69&gt;0,MIN(T68-T69,MAX(0,IF(T3=1,0,S83)-T61)),0)</f>
        <v/>
      </c>
      <c r="U70" s="60">
        <f>IF(U68-U69&gt;0,MIN(U68-U69,MAX(0,IF(U3=1,0,T83)-U61)),0)</f>
        <v/>
      </c>
      <c r="V70" s="60">
        <f>IF(V68-V69&gt;0,MIN(V68-V69,MAX(0,IF(V3=1,0,U83)-V61)),0)</f>
        <v/>
      </c>
      <c r="W70" s="60">
        <f>IF(W68-W69&gt;0,MIN(W68-W69,MAX(0,IF(W3=1,0,V83)-W61)),0)</f>
        <v/>
      </c>
      <c r="X70" s="60">
        <f>IF(X68-X69&gt;0,MIN(X68-X69,MAX(0,IF(X3=1,0,W83)-X61)),0)</f>
        <v/>
      </c>
      <c r="Y70" s="60">
        <f>IF(Y68-Y69&gt;0,MIN(Y68-Y69,MAX(0,IF(Y3=1,0,X83)-Y61)),0)</f>
        <v/>
      </c>
      <c r="Z70" s="60">
        <f>IF(Z68-Z69&gt;0,MIN(Z68-Z69,MAX(0,IF(Z3=1,0,Y83)-Z61)),0)</f>
        <v/>
      </c>
      <c r="AA70" s="60">
        <f>IF(AA68-AA69&gt;0,MIN(AA68-AA69,MAX(0,IF(AA3=1,0,Z83)-AA61)),0)</f>
        <v/>
      </c>
      <c r="AB70" s="60">
        <f>IF(AB68-AB69&gt;0,MIN(AB68-AB69,MAX(0,IF(AB3=1,0,AA83)-AB61)),0)</f>
        <v/>
      </c>
      <c r="AC70" s="60">
        <f>IF(AC68-AC69&gt;0,MIN(AC68-AC69,MAX(0,IF(AC3=1,0,AB83)-AC61)),0)</f>
        <v/>
      </c>
      <c r="AD70" s="60">
        <f>IF(AD68-AD69&gt;0,MIN(AD68-AD69,MAX(0,IF(AD3=1,0,AC83)-AD61)),0)</f>
        <v/>
      </c>
      <c r="AE70" s="60">
        <f>IF(AE68-AE69&gt;0,MIN(AE68-AE69,MAX(0,IF(AE3=1,0,AD83)-AE61)),0)</f>
        <v/>
      </c>
      <c r="AF70" s="60">
        <f>IF(AF68-AF69&gt;0,MIN(AF68-AF69,MAX(0,IF(AF3=1,0,AE83)-AF61)),0)</f>
        <v/>
      </c>
      <c r="AG70" s="60">
        <f>IF(AG68-AG69&gt;0,MIN(AG68-AG69,MAX(0,IF(AG3=1,0,AF83)-AG61)),0)</f>
        <v/>
      </c>
      <c r="AH70" s="60">
        <f>IF(AH68-AH69&gt;0,MIN(AH68-AH69,MAX(0,IF(AH3=1,0,AG83)-AH61)),0)</f>
        <v/>
      </c>
      <c r="AI70" s="60">
        <f>IF(AI68-AI69&gt;0,MIN(AI68-AI69,MAX(0,IF(AI3=1,0,AH83)-AI61)),0)</f>
        <v/>
      </c>
      <c r="AJ70" s="60">
        <f>IF(AJ68-AJ69&gt;0,MIN(AJ68-AJ69,MAX(0,IF(AJ3=1,0,AI83)-AJ61)),0)</f>
        <v/>
      </c>
      <c r="AK70" s="60">
        <f>IF(AK68-AK69&gt;0,MIN(AK68-AK69,MAX(0,IF(AK3=1,0,AJ83)-AK61)),0)</f>
        <v/>
      </c>
      <c r="AL70" s="60">
        <f>IF(AL68-AL69&gt;0,MIN(AL68-AL69,MAX(0,IF(AL3=1,0,AK83)-AL61)),0)</f>
        <v/>
      </c>
      <c r="AM70" s="60">
        <f>IF(AM68-AM69&gt;0,MIN(AM68-AM69,MAX(0,IF(AM3=1,0,AL83)-AM61)),0)</f>
        <v/>
      </c>
      <c r="AN70" s="60">
        <f>IF(AN68-AN69&gt;0,MIN(AN68-AN69,MAX(0,IF(AN3=1,0,AM83)-AN61)),0)</f>
        <v/>
      </c>
      <c r="AO70" s="60">
        <f>IF(AO68-AO69&gt;0,MIN(AO68-AO69,MAX(0,IF(AO3=1,0,AN83)-AO61)),0)</f>
        <v/>
      </c>
      <c r="AP70" s="60">
        <f>IF(AP68-AP69&gt;0,MIN(AP68-AP69,MAX(0,IF(AP3=1,0,AO83)-AP61)),0)</f>
        <v/>
      </c>
      <c r="AQ70" s="60">
        <f>IF(AQ68-AQ69&gt;0,MIN(AQ68-AQ69,MAX(0,IF(AQ3=1,0,AP83)-AQ61)),0)</f>
        <v/>
      </c>
      <c r="AR70" s="60">
        <f>IF(AR68-AR69&gt;0,MIN(AR68-AR69,MAX(0,IF(AR3=1,0,AQ83)-AR61)),0)</f>
        <v/>
      </c>
      <c r="AS70" s="60">
        <f>IF(AS68-AS69&gt;0,MIN(AS68-AS69,MAX(0,IF(AS3=1,0,AR83)-AS61)),0)</f>
        <v/>
      </c>
      <c r="AT70" s="60">
        <f>IF(AT68-AT69&gt;0,MIN(AT68-AT69,MAX(0,IF(AT3=1,0,AS83)-AT61)),0)</f>
        <v/>
      </c>
      <c r="AU70" s="60">
        <f>IF(AU68-AU69&gt;0,MIN(AU68-AU69,MAX(0,IF(AU3=1,0,AT83)-AU61)),0)</f>
        <v/>
      </c>
      <c r="AV70" s="60">
        <f>IF(AV68-AV69&gt;0,MIN(AV68-AV69,MAX(0,IF(AV3=1,0,AU83)-AV61)),0)</f>
        <v/>
      </c>
      <c r="AW70" s="60">
        <f>IF(AW68-AW69&gt;0,MIN(AW68-AW69,MAX(0,IF(AW3=1,0,AV83)-AW61)),0)</f>
        <v/>
      </c>
      <c r="AX70" s="60">
        <f>IF(AX68-AX69&gt;0,MIN(AX68-AX69,MAX(0,IF(AX3=1,0,AW83)-AX61)),0)</f>
        <v/>
      </c>
      <c r="AY70" s="60">
        <f>IF(AY68-AY69&gt;0,MIN(AY68-AY69,MAX(0,IF(AY3=1,0,AX83)-AY61)),0)</f>
        <v/>
      </c>
      <c r="AZ70" s="60">
        <f>IF(AZ68-AZ69&gt;0,MIN(AZ68-AZ69,MAX(0,IF(AZ3=1,0,AY83)-AZ61)),0)</f>
        <v/>
      </c>
      <c r="BA70" s="60">
        <f>IF(BA68-BA69&gt;0,MIN(BA68-BA69,MAX(0,IF(BA3=1,0,AZ83)-BA61)),0)</f>
        <v/>
      </c>
      <c r="BB70" s="60">
        <f>IF(BB68-BB69&gt;0,MIN(BB68-BB69,MAX(0,IF(BB3=1,0,BA83)-BB61)),0)</f>
        <v/>
      </c>
      <c r="BC70" s="60">
        <f>IF(BC68-BC69&gt;0,MIN(BC68-BC69,MAX(0,IF(BC3=1,0,BB83)-BC61)),0)</f>
        <v/>
      </c>
      <c r="BD70" s="60">
        <f>IF(BD68-BD69&gt;0,MIN(BD68-BD69,MAX(0,IF(BD3=1,0,BC83)-BD61)),0)</f>
        <v/>
      </c>
      <c r="BE70" s="60">
        <f>IF(BE68-BE69&gt;0,MIN(BE68-BE69,MAX(0,IF(BE3=1,0,BD83)-BE61)),0)</f>
        <v/>
      </c>
      <c r="BF70" s="60">
        <f>IF(BF68-BF69&gt;0,MIN(BF68-BF69,MAX(0,IF(BF3=1,0,BE83)-BF61)),0)</f>
        <v/>
      </c>
      <c r="BG70" s="60">
        <f>IF(BG68-BG69&gt;0,MIN(BG68-BG69,MAX(0,IF(BG3=1,0,BF83)-BG61)),0)</f>
        <v/>
      </c>
      <c r="BH70" s="60">
        <f>IF(BH68-BH69&gt;0,MIN(BH68-BH69,MAX(0,IF(BH3=1,0,BG83)-BH61)),0)</f>
        <v/>
      </c>
      <c r="BI70" s="60">
        <f>IF(BI68-BI69&gt;0,MIN(BI68-BI69,MAX(0,IF(BI3=1,0,BH83)-BI61)),0)</f>
        <v/>
      </c>
      <c r="BJ70" s="60">
        <f>IF(BJ68-BJ69&gt;0,MIN(BJ68-BJ69,MAX(0,IF(BJ3=1,0,BI83)-BJ61)),0)</f>
        <v/>
      </c>
    </row>
    <row r="71">
      <c r="A71" s="43" t="n"/>
      <c r="B71" s="43" t="inlineStr">
        <is>
          <t>Sponsor equity infusion (cash, 50/50 PS/Nexus)</t>
        </is>
      </c>
      <c r="C71" s="60">
        <f>MAX(0,C68-C69-C70)</f>
        <v/>
      </c>
      <c r="D71" s="60">
        <f>MAX(0,D68-D69-D70)</f>
        <v/>
      </c>
      <c r="E71" s="60">
        <f>MAX(0,E68-E69-E70)</f>
        <v/>
      </c>
      <c r="F71" s="60">
        <f>MAX(0,F68-F69-F70)</f>
        <v/>
      </c>
      <c r="G71" s="60">
        <f>MAX(0,G68-G69-G70)</f>
        <v/>
      </c>
      <c r="H71" s="60">
        <f>MAX(0,H68-H69-H70)</f>
        <v/>
      </c>
      <c r="I71" s="60">
        <f>MAX(0,I68-I69-I70)</f>
        <v/>
      </c>
      <c r="J71" s="60">
        <f>MAX(0,J68-J69-J70)</f>
        <v/>
      </c>
      <c r="K71" s="60">
        <f>MAX(0,K68-K69-K70)</f>
        <v/>
      </c>
      <c r="L71" s="60">
        <f>MAX(0,L68-L69-L70)</f>
        <v/>
      </c>
      <c r="M71" s="60">
        <f>MAX(0,M68-M69-M70)</f>
        <v/>
      </c>
      <c r="N71" s="60">
        <f>MAX(0,N68-N69-N70)</f>
        <v/>
      </c>
      <c r="O71" s="60">
        <f>MAX(0,O68-O69-O70)</f>
        <v/>
      </c>
      <c r="P71" s="60">
        <f>MAX(0,P68-P69-P70)</f>
        <v/>
      </c>
      <c r="Q71" s="60">
        <f>MAX(0,Q68-Q69-Q70)</f>
        <v/>
      </c>
      <c r="R71" s="60">
        <f>MAX(0,R68-R69-R70)</f>
        <v/>
      </c>
      <c r="S71" s="60">
        <f>MAX(0,S68-S69-S70)</f>
        <v/>
      </c>
      <c r="T71" s="60">
        <f>MAX(0,T68-T69-T70)</f>
        <v/>
      </c>
      <c r="U71" s="60">
        <f>MAX(0,U68-U69-U70)</f>
        <v/>
      </c>
      <c r="V71" s="60">
        <f>MAX(0,V68-V69-V70)</f>
        <v/>
      </c>
      <c r="W71" s="60">
        <f>MAX(0,W68-W69-W70)</f>
        <v/>
      </c>
      <c r="X71" s="60">
        <f>MAX(0,X68-X69-X70)</f>
        <v/>
      </c>
      <c r="Y71" s="60">
        <f>MAX(0,Y68-Y69-Y70)</f>
        <v/>
      </c>
      <c r="Z71" s="60">
        <f>MAX(0,Z68-Z69-Z70)</f>
        <v/>
      </c>
      <c r="AA71" s="60">
        <f>MAX(0,AA68-AA69-AA70)</f>
        <v/>
      </c>
      <c r="AB71" s="60">
        <f>MAX(0,AB68-AB69-AB70)</f>
        <v/>
      </c>
      <c r="AC71" s="60">
        <f>MAX(0,AC68-AC69-AC70)</f>
        <v/>
      </c>
      <c r="AD71" s="60">
        <f>MAX(0,AD68-AD69-AD70)</f>
        <v/>
      </c>
      <c r="AE71" s="60">
        <f>MAX(0,AE68-AE69-AE70)</f>
        <v/>
      </c>
      <c r="AF71" s="60">
        <f>MAX(0,AF68-AF69-AF70)</f>
        <v/>
      </c>
      <c r="AG71" s="60">
        <f>MAX(0,AG68-AG69-AG70)</f>
        <v/>
      </c>
      <c r="AH71" s="60">
        <f>MAX(0,AH68-AH69-AH70)</f>
        <v/>
      </c>
      <c r="AI71" s="60">
        <f>MAX(0,AI68-AI69-AI70)</f>
        <v/>
      </c>
      <c r="AJ71" s="60">
        <f>MAX(0,AJ68-AJ69-AJ70)</f>
        <v/>
      </c>
      <c r="AK71" s="60">
        <f>MAX(0,AK68-AK69-AK70)</f>
        <v/>
      </c>
      <c r="AL71" s="60">
        <f>MAX(0,AL68-AL69-AL70)</f>
        <v/>
      </c>
      <c r="AM71" s="60">
        <f>MAX(0,AM68-AM69-AM70)</f>
        <v/>
      </c>
      <c r="AN71" s="60">
        <f>MAX(0,AN68-AN69-AN70)</f>
        <v/>
      </c>
      <c r="AO71" s="60">
        <f>MAX(0,AO68-AO69-AO70)</f>
        <v/>
      </c>
      <c r="AP71" s="60">
        <f>MAX(0,AP68-AP69-AP70)</f>
        <v/>
      </c>
      <c r="AQ71" s="60">
        <f>MAX(0,AQ68-AQ69-AQ70)</f>
        <v/>
      </c>
      <c r="AR71" s="60">
        <f>MAX(0,AR68-AR69-AR70)</f>
        <v/>
      </c>
      <c r="AS71" s="60">
        <f>MAX(0,AS68-AS69-AS70)</f>
        <v/>
      </c>
      <c r="AT71" s="60">
        <f>MAX(0,AT68-AT69-AT70)</f>
        <v/>
      </c>
      <c r="AU71" s="60">
        <f>MAX(0,AU68-AU69-AU70)</f>
        <v/>
      </c>
      <c r="AV71" s="60">
        <f>MAX(0,AV68-AV69-AV70)</f>
        <v/>
      </c>
      <c r="AW71" s="60">
        <f>MAX(0,AW68-AW69-AW70)</f>
        <v/>
      </c>
      <c r="AX71" s="60">
        <f>MAX(0,AX68-AX69-AX70)</f>
        <v/>
      </c>
      <c r="AY71" s="60">
        <f>MAX(0,AY68-AY69-AY70)</f>
        <v/>
      </c>
      <c r="AZ71" s="60">
        <f>MAX(0,AZ68-AZ69-AZ70)</f>
        <v/>
      </c>
      <c r="BA71" s="60">
        <f>MAX(0,BA68-BA69-BA70)</f>
        <v/>
      </c>
      <c r="BB71" s="60">
        <f>MAX(0,BB68-BB69-BB70)</f>
        <v/>
      </c>
      <c r="BC71" s="60">
        <f>MAX(0,BC68-BC69-BC70)</f>
        <v/>
      </c>
      <c r="BD71" s="60">
        <f>MAX(0,BD68-BD69-BD70)</f>
        <v/>
      </c>
      <c r="BE71" s="60">
        <f>MAX(0,BE68-BE69-BE70)</f>
        <v/>
      </c>
      <c r="BF71" s="60">
        <f>MAX(0,BF68-BF69-BF70)</f>
        <v/>
      </c>
      <c r="BG71" s="60">
        <f>MAX(0,BG68-BG69-BG70)</f>
        <v/>
      </c>
      <c r="BH71" s="60">
        <f>MAX(0,BH68-BH69-BH70)</f>
        <v/>
      </c>
      <c r="BI71" s="60">
        <f>MAX(0,BI68-BI69-BI70)</f>
        <v/>
      </c>
      <c r="BJ71" s="60">
        <f>MAX(0,BJ68-BJ69-BJ70)</f>
        <v/>
      </c>
    </row>
    <row r="72">
      <c r="A72" s="43" t="n"/>
      <c r="B72" s="43" t="inlineStr">
        <is>
          <t>Goodwill added (plug)</t>
        </is>
      </c>
      <c r="C72" s="60">
        <f>C66-IF(C3=Assumptions!$F$6,Assumptions!$C$24,0)-IF(C3=Assumptions!$F$7,Assumptions!$C$24,0)-C55+C59</f>
        <v/>
      </c>
      <c r="D72" s="60">
        <f>D66-IF(D3=Assumptions!$F$6,Assumptions!$C$24,0)-IF(D3=Assumptions!$F$7,Assumptions!$C$24,0)-D55+D59</f>
        <v/>
      </c>
      <c r="E72" s="60">
        <f>E66-IF(E3=Assumptions!$F$6,Assumptions!$C$24,0)-IF(E3=Assumptions!$F$7,Assumptions!$C$24,0)-E55+E59</f>
        <v/>
      </c>
      <c r="F72" s="60">
        <f>F66-IF(F3=Assumptions!$F$6,Assumptions!$C$24,0)-IF(F3=Assumptions!$F$7,Assumptions!$C$24,0)-F55+F59</f>
        <v/>
      </c>
      <c r="G72" s="60">
        <f>G66-IF(G3=Assumptions!$F$6,Assumptions!$C$24,0)-IF(G3=Assumptions!$F$7,Assumptions!$C$24,0)-G55+G59</f>
        <v/>
      </c>
      <c r="H72" s="60">
        <f>H66-IF(H3=Assumptions!$F$6,Assumptions!$C$24,0)-IF(H3=Assumptions!$F$7,Assumptions!$C$24,0)-H55+H59</f>
        <v/>
      </c>
      <c r="I72" s="60">
        <f>I66-IF(I3=Assumptions!$F$6,Assumptions!$C$24,0)-IF(I3=Assumptions!$F$7,Assumptions!$C$24,0)-I55+I59</f>
        <v/>
      </c>
      <c r="J72" s="60">
        <f>J66-IF(J3=Assumptions!$F$6,Assumptions!$C$24,0)-IF(J3=Assumptions!$F$7,Assumptions!$C$24,0)-J55+J59</f>
        <v/>
      </c>
      <c r="K72" s="60">
        <f>K66-IF(K3=Assumptions!$F$6,Assumptions!$C$24,0)-IF(K3=Assumptions!$F$7,Assumptions!$C$24,0)-K55+K59</f>
        <v/>
      </c>
      <c r="L72" s="60">
        <f>L66-IF(L3=Assumptions!$F$6,Assumptions!$C$24,0)-IF(L3=Assumptions!$F$7,Assumptions!$C$24,0)-L55+L59</f>
        <v/>
      </c>
      <c r="M72" s="60">
        <f>M66-IF(M3=Assumptions!$F$6,Assumptions!$C$24,0)-IF(M3=Assumptions!$F$7,Assumptions!$C$24,0)-M55+M59</f>
        <v/>
      </c>
      <c r="N72" s="60">
        <f>N66-IF(N3=Assumptions!$F$6,Assumptions!$C$24,0)-IF(N3=Assumptions!$F$7,Assumptions!$C$24,0)-N55+N59</f>
        <v/>
      </c>
      <c r="O72" s="60">
        <f>O66-IF(O3=Assumptions!$F$6,Assumptions!$C$24,0)-IF(O3=Assumptions!$F$7,Assumptions!$C$24,0)-O55+O59</f>
        <v/>
      </c>
      <c r="P72" s="60">
        <f>P66-IF(P3=Assumptions!$F$6,Assumptions!$C$24,0)-IF(P3=Assumptions!$F$7,Assumptions!$C$24,0)-P55+P59</f>
        <v/>
      </c>
      <c r="Q72" s="60">
        <f>Q66-IF(Q3=Assumptions!$F$6,Assumptions!$C$24,0)-IF(Q3=Assumptions!$F$7,Assumptions!$C$24,0)-Q55+Q59</f>
        <v/>
      </c>
      <c r="R72" s="60">
        <f>R66-IF(R3=Assumptions!$F$6,Assumptions!$C$24,0)-IF(R3=Assumptions!$F$7,Assumptions!$C$24,0)-R55+R59</f>
        <v/>
      </c>
      <c r="S72" s="60">
        <f>S66-IF(S3=Assumptions!$F$6,Assumptions!$C$24,0)-IF(S3=Assumptions!$F$7,Assumptions!$C$24,0)-S55+S59</f>
        <v/>
      </c>
      <c r="T72" s="60">
        <f>T66-IF(T3=Assumptions!$F$6,Assumptions!$C$24,0)-IF(T3=Assumptions!$F$7,Assumptions!$C$24,0)-T55+T59</f>
        <v/>
      </c>
      <c r="U72" s="60">
        <f>U66-IF(U3=Assumptions!$F$6,Assumptions!$C$24,0)-IF(U3=Assumptions!$F$7,Assumptions!$C$24,0)-U55+U59</f>
        <v/>
      </c>
      <c r="V72" s="60">
        <f>V66-IF(V3=Assumptions!$F$6,Assumptions!$C$24,0)-IF(V3=Assumptions!$F$7,Assumptions!$C$24,0)-V55+V59</f>
        <v/>
      </c>
      <c r="W72" s="60">
        <f>W66-IF(W3=Assumptions!$F$6,Assumptions!$C$24,0)-IF(W3=Assumptions!$F$7,Assumptions!$C$24,0)-W55+W59</f>
        <v/>
      </c>
      <c r="X72" s="60">
        <f>X66-IF(X3=Assumptions!$F$6,Assumptions!$C$24,0)-IF(X3=Assumptions!$F$7,Assumptions!$C$24,0)-X55+X59</f>
        <v/>
      </c>
      <c r="Y72" s="60">
        <f>Y66-IF(Y3=Assumptions!$F$6,Assumptions!$C$24,0)-IF(Y3=Assumptions!$F$7,Assumptions!$C$24,0)-Y55+Y59</f>
        <v/>
      </c>
      <c r="Z72" s="60">
        <f>Z66-IF(Z3=Assumptions!$F$6,Assumptions!$C$24,0)-IF(Z3=Assumptions!$F$7,Assumptions!$C$24,0)-Z55+Z59</f>
        <v/>
      </c>
      <c r="AA72" s="60">
        <f>AA66-IF(AA3=Assumptions!$F$6,Assumptions!$C$24,0)-IF(AA3=Assumptions!$F$7,Assumptions!$C$24,0)-AA55+AA59</f>
        <v/>
      </c>
      <c r="AB72" s="60">
        <f>AB66-IF(AB3=Assumptions!$F$6,Assumptions!$C$24,0)-IF(AB3=Assumptions!$F$7,Assumptions!$C$24,0)-AB55+AB59</f>
        <v/>
      </c>
      <c r="AC72" s="60">
        <f>AC66-IF(AC3=Assumptions!$F$6,Assumptions!$C$24,0)-IF(AC3=Assumptions!$F$7,Assumptions!$C$24,0)-AC55+AC59</f>
        <v/>
      </c>
      <c r="AD72" s="60">
        <f>AD66-IF(AD3=Assumptions!$F$6,Assumptions!$C$24,0)-IF(AD3=Assumptions!$F$7,Assumptions!$C$24,0)-AD55+AD59</f>
        <v/>
      </c>
      <c r="AE72" s="60">
        <f>AE66-IF(AE3=Assumptions!$F$6,Assumptions!$C$24,0)-IF(AE3=Assumptions!$F$7,Assumptions!$C$24,0)-AE55+AE59</f>
        <v/>
      </c>
      <c r="AF72" s="60">
        <f>AF66-IF(AF3=Assumptions!$F$6,Assumptions!$C$24,0)-IF(AF3=Assumptions!$F$7,Assumptions!$C$24,0)-AF55+AF59</f>
        <v/>
      </c>
      <c r="AG72" s="60">
        <f>AG66-IF(AG3=Assumptions!$F$6,Assumptions!$C$24,0)-IF(AG3=Assumptions!$F$7,Assumptions!$C$24,0)-AG55+AG59</f>
        <v/>
      </c>
      <c r="AH72" s="60">
        <f>AH66-IF(AH3=Assumptions!$F$6,Assumptions!$C$24,0)-IF(AH3=Assumptions!$F$7,Assumptions!$C$24,0)-AH55+AH59</f>
        <v/>
      </c>
      <c r="AI72" s="60">
        <f>AI66-IF(AI3=Assumptions!$F$6,Assumptions!$C$24,0)-IF(AI3=Assumptions!$F$7,Assumptions!$C$24,0)-AI55+AI59</f>
        <v/>
      </c>
      <c r="AJ72" s="60">
        <f>AJ66-IF(AJ3=Assumptions!$F$6,Assumptions!$C$24,0)-IF(AJ3=Assumptions!$F$7,Assumptions!$C$24,0)-AJ55+AJ59</f>
        <v/>
      </c>
      <c r="AK72" s="60">
        <f>AK66-IF(AK3=Assumptions!$F$6,Assumptions!$C$24,0)-IF(AK3=Assumptions!$F$7,Assumptions!$C$24,0)-AK55+AK59</f>
        <v/>
      </c>
      <c r="AL72" s="60">
        <f>AL66-IF(AL3=Assumptions!$F$6,Assumptions!$C$24,0)-IF(AL3=Assumptions!$F$7,Assumptions!$C$24,0)-AL55+AL59</f>
        <v/>
      </c>
      <c r="AM72" s="60">
        <f>AM66-IF(AM3=Assumptions!$F$6,Assumptions!$C$24,0)-IF(AM3=Assumptions!$F$7,Assumptions!$C$24,0)-AM55+AM59</f>
        <v/>
      </c>
      <c r="AN72" s="60">
        <f>AN66-IF(AN3=Assumptions!$F$6,Assumptions!$C$24,0)-IF(AN3=Assumptions!$F$7,Assumptions!$C$24,0)-AN55+AN59</f>
        <v/>
      </c>
      <c r="AO72" s="60">
        <f>AO66-IF(AO3=Assumptions!$F$6,Assumptions!$C$24,0)-IF(AO3=Assumptions!$F$7,Assumptions!$C$24,0)-AO55+AO59</f>
        <v/>
      </c>
      <c r="AP72" s="60">
        <f>AP66-IF(AP3=Assumptions!$F$6,Assumptions!$C$24,0)-IF(AP3=Assumptions!$F$7,Assumptions!$C$24,0)-AP55+AP59</f>
        <v/>
      </c>
      <c r="AQ72" s="60">
        <f>AQ66-IF(AQ3=Assumptions!$F$6,Assumptions!$C$24,0)-IF(AQ3=Assumptions!$F$7,Assumptions!$C$24,0)-AQ55+AQ59</f>
        <v/>
      </c>
      <c r="AR72" s="60">
        <f>AR66-IF(AR3=Assumptions!$F$6,Assumptions!$C$24,0)-IF(AR3=Assumptions!$F$7,Assumptions!$C$24,0)-AR55+AR59</f>
        <v/>
      </c>
      <c r="AS72" s="60">
        <f>AS66-IF(AS3=Assumptions!$F$6,Assumptions!$C$24,0)-IF(AS3=Assumptions!$F$7,Assumptions!$C$24,0)-AS55+AS59</f>
        <v/>
      </c>
      <c r="AT72" s="60">
        <f>AT66-IF(AT3=Assumptions!$F$6,Assumptions!$C$24,0)-IF(AT3=Assumptions!$F$7,Assumptions!$C$24,0)-AT55+AT59</f>
        <v/>
      </c>
      <c r="AU72" s="60">
        <f>AU66-IF(AU3=Assumptions!$F$6,Assumptions!$C$24,0)-IF(AU3=Assumptions!$F$7,Assumptions!$C$24,0)-AU55+AU59</f>
        <v/>
      </c>
      <c r="AV72" s="60">
        <f>AV66-IF(AV3=Assumptions!$F$6,Assumptions!$C$24,0)-IF(AV3=Assumptions!$F$7,Assumptions!$C$24,0)-AV55+AV59</f>
        <v/>
      </c>
      <c r="AW72" s="60">
        <f>AW66-IF(AW3=Assumptions!$F$6,Assumptions!$C$24,0)-IF(AW3=Assumptions!$F$7,Assumptions!$C$24,0)-AW55+AW59</f>
        <v/>
      </c>
      <c r="AX72" s="60">
        <f>AX66-IF(AX3=Assumptions!$F$6,Assumptions!$C$24,0)-IF(AX3=Assumptions!$F$7,Assumptions!$C$24,0)-AX55+AX59</f>
        <v/>
      </c>
      <c r="AY72" s="60">
        <f>AY66-IF(AY3=Assumptions!$F$6,Assumptions!$C$24,0)-IF(AY3=Assumptions!$F$7,Assumptions!$C$24,0)-AY55+AY59</f>
        <v/>
      </c>
      <c r="AZ72" s="60">
        <f>AZ66-IF(AZ3=Assumptions!$F$6,Assumptions!$C$24,0)-IF(AZ3=Assumptions!$F$7,Assumptions!$C$24,0)-AZ55+AZ59</f>
        <v/>
      </c>
      <c r="BA72" s="60">
        <f>BA66-IF(BA3=Assumptions!$F$6,Assumptions!$C$24,0)-IF(BA3=Assumptions!$F$7,Assumptions!$C$24,0)-BA55+BA59</f>
        <v/>
      </c>
      <c r="BB72" s="60">
        <f>BB66-IF(BB3=Assumptions!$F$6,Assumptions!$C$24,0)-IF(BB3=Assumptions!$F$7,Assumptions!$C$24,0)-BB55+BB59</f>
        <v/>
      </c>
      <c r="BC72" s="60">
        <f>BC66-IF(BC3=Assumptions!$F$6,Assumptions!$C$24,0)-IF(BC3=Assumptions!$F$7,Assumptions!$C$24,0)-BC55+BC59</f>
        <v/>
      </c>
      <c r="BD72" s="60">
        <f>BD66-IF(BD3=Assumptions!$F$6,Assumptions!$C$24,0)-IF(BD3=Assumptions!$F$7,Assumptions!$C$24,0)-BD55+BD59</f>
        <v/>
      </c>
      <c r="BE72" s="60">
        <f>BE66-IF(BE3=Assumptions!$F$6,Assumptions!$C$24,0)-IF(BE3=Assumptions!$F$7,Assumptions!$C$24,0)-BE55+BE59</f>
        <v/>
      </c>
      <c r="BF72" s="60">
        <f>BF66-IF(BF3=Assumptions!$F$6,Assumptions!$C$24,0)-IF(BF3=Assumptions!$F$7,Assumptions!$C$24,0)-BF55+BF59</f>
        <v/>
      </c>
      <c r="BG72" s="60">
        <f>BG66-IF(BG3=Assumptions!$F$6,Assumptions!$C$24,0)-IF(BG3=Assumptions!$F$7,Assumptions!$C$24,0)-BG55+BG59</f>
        <v/>
      </c>
      <c r="BH72" s="60">
        <f>BH66-IF(BH3=Assumptions!$F$6,Assumptions!$C$24,0)-IF(BH3=Assumptions!$F$7,Assumptions!$C$24,0)-BH55+BH59</f>
        <v/>
      </c>
      <c r="BI72" s="60">
        <f>BI66-IF(BI3=Assumptions!$F$6,Assumptions!$C$24,0)-IF(BI3=Assumptions!$F$7,Assumptions!$C$24,0)-BI55+BI59</f>
        <v/>
      </c>
      <c r="BJ72" s="60">
        <f>BJ66-IF(BJ3=Assumptions!$F$6,Assumptions!$C$24,0)-IF(BJ3=Assumptions!$F$7,Assumptions!$C$24,0)-BJ55+BJ59</f>
        <v/>
      </c>
    </row>
    <row r="73">
      <c r="A73" s="43" t="n"/>
      <c r="B73" s="43" t="n"/>
      <c r="C73" s="43" t="n"/>
      <c r="D73" s="43" t="n"/>
      <c r="E73" s="43" t="n"/>
      <c r="F73" s="43" t="n"/>
      <c r="G73" s="43" t="n"/>
      <c r="H73" s="43" t="n"/>
      <c r="I73" s="43" t="n"/>
      <c r="J73" s="43" t="n"/>
      <c r="K73" s="43" t="n"/>
      <c r="L73" s="43" t="n"/>
      <c r="M73" s="43" t="n"/>
      <c r="N73" s="43" t="n"/>
      <c r="O73" s="43" t="n"/>
      <c r="P73" s="43" t="n"/>
      <c r="Q73" s="43" t="n"/>
      <c r="R73" s="43" t="n"/>
      <c r="S73" s="43" t="n"/>
      <c r="T73" s="43" t="n"/>
      <c r="U73" s="43" t="n"/>
      <c r="V73" s="43" t="n"/>
      <c r="W73" s="43" t="n"/>
      <c r="X73" s="43" t="n"/>
      <c r="Y73" s="43" t="n"/>
      <c r="Z73" s="43" t="n"/>
      <c r="AA73" s="43" t="n"/>
      <c r="AB73" s="43" t="n"/>
      <c r="AC73" s="43" t="n"/>
      <c r="AD73" s="43" t="n"/>
      <c r="AE73" s="43" t="n"/>
      <c r="AF73" s="43" t="n"/>
      <c r="AG73" s="43" t="n"/>
      <c r="AH73" s="43" t="n"/>
      <c r="AI73" s="43" t="n"/>
      <c r="AJ73" s="43" t="n"/>
      <c r="AK73" s="43" t="n"/>
      <c r="AL73" s="43" t="n"/>
      <c r="AM73" s="43" t="n"/>
      <c r="AN73" s="43" t="n"/>
      <c r="AO73" s="43" t="n"/>
      <c r="AP73" s="43" t="n"/>
      <c r="AQ73" s="43" t="n"/>
      <c r="AR73" s="43" t="n"/>
      <c r="AS73" s="43" t="n"/>
      <c r="AT73" s="43" t="n"/>
      <c r="AU73" s="43" t="n"/>
      <c r="AV73" s="43" t="n"/>
      <c r="AW73" s="43" t="n"/>
      <c r="AX73" s="43" t="n"/>
      <c r="AY73" s="43" t="n"/>
      <c r="AZ73" s="43" t="n"/>
      <c r="BA73" s="43" t="n"/>
      <c r="BB73" s="43" t="n"/>
      <c r="BC73" s="43" t="n"/>
      <c r="BD73" s="43" t="n"/>
      <c r="BE73" s="43" t="n"/>
      <c r="BF73" s="43" t="n"/>
      <c r="BG73" s="43" t="n"/>
      <c r="BH73" s="43" t="n"/>
      <c r="BI73" s="43" t="n"/>
      <c r="BJ73" s="43" t="n"/>
    </row>
    <row r="74">
      <c r="A74" s="43" t="n"/>
      <c r="B74" s="47" t="inlineStr">
        <is>
          <t>DEBT &amp; CASH</t>
        </is>
      </c>
      <c r="C74" s="43" t="n"/>
      <c r="D74" s="43" t="n"/>
      <c r="E74" s="43" t="n"/>
      <c r="F74" s="43" t="n"/>
      <c r="G74" s="43" t="n"/>
      <c r="H74" s="43" t="n"/>
      <c r="I74" s="43" t="n"/>
      <c r="J74" s="43" t="n"/>
      <c r="K74" s="43" t="n"/>
      <c r="L74" s="43" t="n"/>
      <c r="M74" s="43" t="n"/>
      <c r="N74" s="43" t="n"/>
      <c r="O74" s="43" t="n"/>
      <c r="P74" s="43" t="n"/>
      <c r="Q74" s="43" t="n"/>
      <c r="R74" s="43" t="n"/>
      <c r="S74" s="43" t="n"/>
      <c r="T74" s="43" t="n"/>
      <c r="U74" s="43" t="n"/>
      <c r="V74" s="43" t="n"/>
      <c r="W74" s="43" t="n"/>
      <c r="X74" s="43" t="n"/>
      <c r="Y74" s="43" t="n"/>
      <c r="Z74" s="43" t="n"/>
      <c r="AA74" s="43" t="n"/>
      <c r="AB74" s="43" t="n"/>
      <c r="AC74" s="43" t="n"/>
      <c r="AD74" s="43" t="n"/>
      <c r="AE74" s="43" t="n"/>
      <c r="AF74" s="43" t="n"/>
      <c r="AG74" s="43" t="n"/>
      <c r="AH74" s="43" t="n"/>
      <c r="AI74" s="43" t="n"/>
      <c r="AJ74" s="43" t="n"/>
      <c r="AK74" s="43" t="n"/>
      <c r="AL74" s="43" t="n"/>
      <c r="AM74" s="43" t="n"/>
      <c r="AN74" s="43" t="n"/>
      <c r="AO74" s="43" t="n"/>
      <c r="AP74" s="43" t="n"/>
      <c r="AQ74" s="43" t="n"/>
      <c r="AR74" s="43" t="n"/>
      <c r="AS74" s="43" t="n"/>
      <c r="AT74" s="43" t="n"/>
      <c r="AU74" s="43" t="n"/>
      <c r="AV74" s="43" t="n"/>
      <c r="AW74" s="43" t="n"/>
      <c r="AX74" s="43" t="n"/>
      <c r="AY74" s="43" t="n"/>
      <c r="AZ74" s="43" t="n"/>
      <c r="BA74" s="43" t="n"/>
      <c r="BB74" s="43" t="n"/>
      <c r="BC74" s="43" t="n"/>
      <c r="BD74" s="43" t="n"/>
      <c r="BE74" s="43" t="n"/>
      <c r="BF74" s="43" t="n"/>
      <c r="BG74" s="43" t="n"/>
      <c r="BH74" s="43" t="n"/>
      <c r="BI74" s="43" t="n"/>
      <c r="BJ74" s="43" t="n"/>
    </row>
    <row r="75">
      <c r="A75" s="43" t="n"/>
      <c r="B75" s="43" t="inlineStr">
        <is>
          <t>Debt, beginning</t>
        </is>
      </c>
      <c r="C75" s="60">
        <f>IF(C3=1,0,B78)</f>
        <v/>
      </c>
      <c r="D75" s="60">
        <f>IF(D3=1,0,C78)</f>
        <v/>
      </c>
      <c r="E75" s="60">
        <f>IF(E3=1,0,D78)</f>
        <v/>
      </c>
      <c r="F75" s="60">
        <f>IF(F3=1,0,E78)</f>
        <v/>
      </c>
      <c r="G75" s="60">
        <f>IF(G3=1,0,F78)</f>
        <v/>
      </c>
      <c r="H75" s="60">
        <f>IF(H3=1,0,G78)</f>
        <v/>
      </c>
      <c r="I75" s="60">
        <f>IF(I3=1,0,H78)</f>
        <v/>
      </c>
      <c r="J75" s="60">
        <f>IF(J3=1,0,I78)</f>
        <v/>
      </c>
      <c r="K75" s="60">
        <f>IF(K3=1,0,J78)</f>
        <v/>
      </c>
      <c r="L75" s="60">
        <f>IF(L3=1,0,K78)</f>
        <v/>
      </c>
      <c r="M75" s="60">
        <f>IF(M3=1,0,L78)</f>
        <v/>
      </c>
      <c r="N75" s="60">
        <f>IF(N3=1,0,M78)</f>
        <v/>
      </c>
      <c r="O75" s="60">
        <f>IF(O3=1,0,N78)</f>
        <v/>
      </c>
      <c r="P75" s="60">
        <f>IF(P3=1,0,O78)</f>
        <v/>
      </c>
      <c r="Q75" s="60">
        <f>IF(Q3=1,0,P78)</f>
        <v/>
      </c>
      <c r="R75" s="60">
        <f>IF(R3=1,0,Q78)</f>
        <v/>
      </c>
      <c r="S75" s="60">
        <f>IF(S3=1,0,R78)</f>
        <v/>
      </c>
      <c r="T75" s="60">
        <f>IF(T3=1,0,S78)</f>
        <v/>
      </c>
      <c r="U75" s="60">
        <f>IF(U3=1,0,T78)</f>
        <v/>
      </c>
      <c r="V75" s="60">
        <f>IF(V3=1,0,U78)</f>
        <v/>
      </c>
      <c r="W75" s="60">
        <f>IF(W3=1,0,V78)</f>
        <v/>
      </c>
      <c r="X75" s="60">
        <f>IF(X3=1,0,W78)</f>
        <v/>
      </c>
      <c r="Y75" s="60">
        <f>IF(Y3=1,0,X78)</f>
        <v/>
      </c>
      <c r="Z75" s="60">
        <f>IF(Z3=1,0,Y78)</f>
        <v/>
      </c>
      <c r="AA75" s="60">
        <f>IF(AA3=1,0,Z78)</f>
        <v/>
      </c>
      <c r="AB75" s="60">
        <f>IF(AB3=1,0,AA78)</f>
        <v/>
      </c>
      <c r="AC75" s="60">
        <f>IF(AC3=1,0,AB78)</f>
        <v/>
      </c>
      <c r="AD75" s="60">
        <f>IF(AD3=1,0,AC78)</f>
        <v/>
      </c>
      <c r="AE75" s="60">
        <f>IF(AE3=1,0,AD78)</f>
        <v/>
      </c>
      <c r="AF75" s="60">
        <f>IF(AF3=1,0,AE78)</f>
        <v/>
      </c>
      <c r="AG75" s="60">
        <f>IF(AG3=1,0,AF78)</f>
        <v/>
      </c>
      <c r="AH75" s="60">
        <f>IF(AH3=1,0,AG78)</f>
        <v/>
      </c>
      <c r="AI75" s="60">
        <f>IF(AI3=1,0,AH78)</f>
        <v/>
      </c>
      <c r="AJ75" s="60">
        <f>IF(AJ3=1,0,AI78)</f>
        <v/>
      </c>
      <c r="AK75" s="60">
        <f>IF(AK3=1,0,AJ78)</f>
        <v/>
      </c>
      <c r="AL75" s="60">
        <f>IF(AL3=1,0,AK78)</f>
        <v/>
      </c>
      <c r="AM75" s="60">
        <f>IF(AM3=1,0,AL78)</f>
        <v/>
      </c>
      <c r="AN75" s="60">
        <f>IF(AN3=1,0,AM78)</f>
        <v/>
      </c>
      <c r="AO75" s="60">
        <f>IF(AO3=1,0,AN78)</f>
        <v/>
      </c>
      <c r="AP75" s="60">
        <f>IF(AP3=1,0,AO78)</f>
        <v/>
      </c>
      <c r="AQ75" s="60">
        <f>IF(AQ3=1,0,AP78)</f>
        <v/>
      </c>
      <c r="AR75" s="60">
        <f>IF(AR3=1,0,AQ78)</f>
        <v/>
      </c>
      <c r="AS75" s="60">
        <f>IF(AS3=1,0,AR78)</f>
        <v/>
      </c>
      <c r="AT75" s="60">
        <f>IF(AT3=1,0,AS78)</f>
        <v/>
      </c>
      <c r="AU75" s="60">
        <f>IF(AU3=1,0,AT78)</f>
        <v/>
      </c>
      <c r="AV75" s="60">
        <f>IF(AV3=1,0,AU78)</f>
        <v/>
      </c>
      <c r="AW75" s="60">
        <f>IF(AW3=1,0,AV78)</f>
        <v/>
      </c>
      <c r="AX75" s="60">
        <f>IF(AX3=1,0,AW78)</f>
        <v/>
      </c>
      <c r="AY75" s="60">
        <f>IF(AY3=1,0,AX78)</f>
        <v/>
      </c>
      <c r="AZ75" s="60">
        <f>IF(AZ3=1,0,AY78)</f>
        <v/>
      </c>
      <c r="BA75" s="60">
        <f>IF(BA3=1,0,AZ78)</f>
        <v/>
      </c>
      <c r="BB75" s="60">
        <f>IF(BB3=1,0,BA78)</f>
        <v/>
      </c>
      <c r="BC75" s="60">
        <f>IF(BC3=1,0,BB78)</f>
        <v/>
      </c>
      <c r="BD75" s="60">
        <f>IF(BD3=1,0,BC78)</f>
        <v/>
      </c>
      <c r="BE75" s="60">
        <f>IF(BE3=1,0,BD78)</f>
        <v/>
      </c>
      <c r="BF75" s="60">
        <f>IF(BF3=1,0,BE78)</f>
        <v/>
      </c>
      <c r="BG75" s="60">
        <f>IF(BG3=1,0,BF78)</f>
        <v/>
      </c>
      <c r="BH75" s="60">
        <f>IF(BH3=1,0,BG78)</f>
        <v/>
      </c>
      <c r="BI75" s="60">
        <f>IF(BI3=1,0,BH78)</f>
        <v/>
      </c>
      <c r="BJ75" s="60">
        <f>IF(BJ3=1,0,BI78)</f>
        <v/>
      </c>
    </row>
    <row r="76">
      <c r="A76" s="43" t="n"/>
      <c r="B76" s="43" t="inlineStr">
        <is>
          <t>Scheduled amortization (quarterly, 5%/yr of drawn)</t>
        </is>
      </c>
      <c r="C76" s="60">
        <f>IF(MOD(C3,3)=0,MIN(C75+C69,SUM($C$69:C69)*Assumptions!$C$20/4),0)</f>
        <v/>
      </c>
      <c r="D76" s="60">
        <f>IF(MOD(D3,3)=0,MIN(D75+D69,SUM($C$69:D69)*Assumptions!$C$20/4),0)</f>
        <v/>
      </c>
      <c r="E76" s="60">
        <f>IF(MOD(E3,3)=0,MIN(E75+E69,SUM($C$69:E69)*Assumptions!$C$20/4),0)</f>
        <v/>
      </c>
      <c r="F76" s="60">
        <f>IF(MOD(F3,3)=0,MIN(F75+F69,SUM($C$69:F69)*Assumptions!$C$20/4),0)</f>
        <v/>
      </c>
      <c r="G76" s="60">
        <f>IF(MOD(G3,3)=0,MIN(G75+G69,SUM($C$69:G69)*Assumptions!$C$20/4),0)</f>
        <v/>
      </c>
      <c r="H76" s="60">
        <f>IF(MOD(H3,3)=0,MIN(H75+H69,SUM($C$69:H69)*Assumptions!$C$20/4),0)</f>
        <v/>
      </c>
      <c r="I76" s="60">
        <f>IF(MOD(I3,3)=0,MIN(I75+I69,SUM($C$69:I69)*Assumptions!$C$20/4),0)</f>
        <v/>
      </c>
      <c r="J76" s="60">
        <f>IF(MOD(J3,3)=0,MIN(J75+J69,SUM($C$69:J69)*Assumptions!$C$20/4),0)</f>
        <v/>
      </c>
      <c r="K76" s="60">
        <f>IF(MOD(K3,3)=0,MIN(K75+K69,SUM($C$69:K69)*Assumptions!$C$20/4),0)</f>
        <v/>
      </c>
      <c r="L76" s="60">
        <f>IF(MOD(L3,3)=0,MIN(L75+L69,SUM($C$69:L69)*Assumptions!$C$20/4),0)</f>
        <v/>
      </c>
      <c r="M76" s="60">
        <f>IF(MOD(M3,3)=0,MIN(M75+M69,SUM($C$69:M69)*Assumptions!$C$20/4),0)</f>
        <v/>
      </c>
      <c r="N76" s="60">
        <f>IF(MOD(N3,3)=0,MIN(N75+N69,SUM($C$69:N69)*Assumptions!$C$20/4),0)</f>
        <v/>
      </c>
      <c r="O76" s="60">
        <f>IF(MOD(O3,3)=0,MIN(O75+O69,SUM($C$69:O69)*Assumptions!$C$20/4),0)</f>
        <v/>
      </c>
      <c r="P76" s="60">
        <f>IF(MOD(P3,3)=0,MIN(P75+P69,SUM($C$69:P69)*Assumptions!$C$20/4),0)</f>
        <v/>
      </c>
      <c r="Q76" s="60">
        <f>IF(MOD(Q3,3)=0,MIN(Q75+Q69,SUM($C$69:Q69)*Assumptions!$C$20/4),0)</f>
        <v/>
      </c>
      <c r="R76" s="60">
        <f>IF(MOD(R3,3)=0,MIN(R75+R69,SUM($C$69:R69)*Assumptions!$C$20/4),0)</f>
        <v/>
      </c>
      <c r="S76" s="60">
        <f>IF(MOD(S3,3)=0,MIN(S75+S69,SUM($C$69:S69)*Assumptions!$C$20/4),0)</f>
        <v/>
      </c>
      <c r="T76" s="60">
        <f>IF(MOD(T3,3)=0,MIN(T75+T69,SUM($C$69:T69)*Assumptions!$C$20/4),0)</f>
        <v/>
      </c>
      <c r="U76" s="60">
        <f>IF(MOD(U3,3)=0,MIN(U75+U69,SUM($C$69:U69)*Assumptions!$C$20/4),0)</f>
        <v/>
      </c>
      <c r="V76" s="60">
        <f>IF(MOD(V3,3)=0,MIN(V75+V69,SUM($C$69:V69)*Assumptions!$C$20/4),0)</f>
        <v/>
      </c>
      <c r="W76" s="60">
        <f>IF(MOD(W3,3)=0,MIN(W75+W69,SUM($C$69:W69)*Assumptions!$C$20/4),0)</f>
        <v/>
      </c>
      <c r="X76" s="60">
        <f>IF(MOD(X3,3)=0,MIN(X75+X69,SUM($C$69:X69)*Assumptions!$C$20/4),0)</f>
        <v/>
      </c>
      <c r="Y76" s="60">
        <f>IF(MOD(Y3,3)=0,MIN(Y75+Y69,SUM($C$69:Y69)*Assumptions!$C$20/4),0)</f>
        <v/>
      </c>
      <c r="Z76" s="60">
        <f>IF(MOD(Z3,3)=0,MIN(Z75+Z69,SUM($C$69:Z69)*Assumptions!$C$20/4),0)</f>
        <v/>
      </c>
      <c r="AA76" s="60">
        <f>IF(MOD(AA3,3)=0,MIN(AA75+AA69,SUM($C$69:AA69)*Assumptions!$C$20/4),0)</f>
        <v/>
      </c>
      <c r="AB76" s="60">
        <f>IF(MOD(AB3,3)=0,MIN(AB75+AB69,SUM($C$69:AB69)*Assumptions!$C$20/4),0)</f>
        <v/>
      </c>
      <c r="AC76" s="60">
        <f>IF(MOD(AC3,3)=0,MIN(AC75+AC69,SUM($C$69:AC69)*Assumptions!$C$20/4),0)</f>
        <v/>
      </c>
      <c r="AD76" s="60">
        <f>IF(MOD(AD3,3)=0,MIN(AD75+AD69,SUM($C$69:AD69)*Assumptions!$C$20/4),0)</f>
        <v/>
      </c>
      <c r="AE76" s="60">
        <f>IF(MOD(AE3,3)=0,MIN(AE75+AE69,SUM($C$69:AE69)*Assumptions!$C$20/4),0)</f>
        <v/>
      </c>
      <c r="AF76" s="60">
        <f>IF(MOD(AF3,3)=0,MIN(AF75+AF69,SUM($C$69:AF69)*Assumptions!$C$20/4),0)</f>
        <v/>
      </c>
      <c r="AG76" s="60">
        <f>IF(MOD(AG3,3)=0,MIN(AG75+AG69,SUM($C$69:AG69)*Assumptions!$C$20/4),0)</f>
        <v/>
      </c>
      <c r="AH76" s="60">
        <f>IF(MOD(AH3,3)=0,MIN(AH75+AH69,SUM($C$69:AH69)*Assumptions!$C$20/4),0)</f>
        <v/>
      </c>
      <c r="AI76" s="60">
        <f>IF(MOD(AI3,3)=0,MIN(AI75+AI69,SUM($C$69:AI69)*Assumptions!$C$20/4),0)</f>
        <v/>
      </c>
      <c r="AJ76" s="60">
        <f>IF(MOD(AJ3,3)=0,MIN(AJ75+AJ69,SUM($C$69:AJ69)*Assumptions!$C$20/4),0)</f>
        <v/>
      </c>
      <c r="AK76" s="60">
        <f>IF(MOD(AK3,3)=0,MIN(AK75+AK69,SUM($C$69:AK69)*Assumptions!$C$20/4),0)</f>
        <v/>
      </c>
      <c r="AL76" s="60">
        <f>IF(MOD(AL3,3)=0,MIN(AL75+AL69,SUM($C$69:AL69)*Assumptions!$C$20/4),0)</f>
        <v/>
      </c>
      <c r="AM76" s="60">
        <f>IF(MOD(AM3,3)=0,MIN(AM75+AM69,SUM($C$69:AM69)*Assumptions!$C$20/4),0)</f>
        <v/>
      </c>
      <c r="AN76" s="60">
        <f>IF(MOD(AN3,3)=0,MIN(AN75+AN69,SUM($C$69:AN69)*Assumptions!$C$20/4),0)</f>
        <v/>
      </c>
      <c r="AO76" s="60">
        <f>IF(MOD(AO3,3)=0,MIN(AO75+AO69,SUM($C$69:AO69)*Assumptions!$C$20/4),0)</f>
        <v/>
      </c>
      <c r="AP76" s="60">
        <f>IF(MOD(AP3,3)=0,MIN(AP75+AP69,SUM($C$69:AP69)*Assumptions!$C$20/4),0)</f>
        <v/>
      </c>
      <c r="AQ76" s="60">
        <f>IF(MOD(AQ3,3)=0,MIN(AQ75+AQ69,SUM($C$69:AQ69)*Assumptions!$C$20/4),0)</f>
        <v/>
      </c>
      <c r="AR76" s="60">
        <f>IF(MOD(AR3,3)=0,MIN(AR75+AR69,SUM($C$69:AR69)*Assumptions!$C$20/4),0)</f>
        <v/>
      </c>
      <c r="AS76" s="60">
        <f>IF(MOD(AS3,3)=0,MIN(AS75+AS69,SUM($C$69:AS69)*Assumptions!$C$20/4),0)</f>
        <v/>
      </c>
      <c r="AT76" s="60">
        <f>IF(MOD(AT3,3)=0,MIN(AT75+AT69,SUM($C$69:AT69)*Assumptions!$C$20/4),0)</f>
        <v/>
      </c>
      <c r="AU76" s="60">
        <f>IF(MOD(AU3,3)=0,MIN(AU75+AU69,SUM($C$69:AU69)*Assumptions!$C$20/4),0)</f>
        <v/>
      </c>
      <c r="AV76" s="60">
        <f>IF(MOD(AV3,3)=0,MIN(AV75+AV69,SUM($C$69:AV69)*Assumptions!$C$20/4),0)</f>
        <v/>
      </c>
      <c r="AW76" s="60">
        <f>IF(MOD(AW3,3)=0,MIN(AW75+AW69,SUM($C$69:AW69)*Assumptions!$C$20/4),0)</f>
        <v/>
      </c>
      <c r="AX76" s="60">
        <f>IF(MOD(AX3,3)=0,MIN(AX75+AX69,SUM($C$69:AX69)*Assumptions!$C$20/4),0)</f>
        <v/>
      </c>
      <c r="AY76" s="60">
        <f>IF(MOD(AY3,3)=0,MIN(AY75+AY69,SUM($C$69:AY69)*Assumptions!$C$20/4),0)</f>
        <v/>
      </c>
      <c r="AZ76" s="60">
        <f>IF(MOD(AZ3,3)=0,MIN(AZ75+AZ69,SUM($C$69:AZ69)*Assumptions!$C$20/4),0)</f>
        <v/>
      </c>
      <c r="BA76" s="60">
        <f>IF(MOD(BA3,3)=0,MIN(BA75+BA69,SUM($C$69:BA69)*Assumptions!$C$20/4),0)</f>
        <v/>
      </c>
      <c r="BB76" s="60">
        <f>IF(MOD(BB3,3)=0,MIN(BB75+BB69,SUM($C$69:BB69)*Assumptions!$C$20/4),0)</f>
        <v/>
      </c>
      <c r="BC76" s="60">
        <f>IF(MOD(BC3,3)=0,MIN(BC75+BC69,SUM($C$69:BC69)*Assumptions!$C$20/4),0)</f>
        <v/>
      </c>
      <c r="BD76" s="60">
        <f>IF(MOD(BD3,3)=0,MIN(BD75+BD69,SUM($C$69:BD69)*Assumptions!$C$20/4),0)</f>
        <v/>
      </c>
      <c r="BE76" s="60">
        <f>IF(MOD(BE3,3)=0,MIN(BE75+BE69,SUM($C$69:BE69)*Assumptions!$C$20/4),0)</f>
        <v/>
      </c>
      <c r="BF76" s="60">
        <f>IF(MOD(BF3,3)=0,MIN(BF75+BF69,SUM($C$69:BF69)*Assumptions!$C$20/4),0)</f>
        <v/>
      </c>
      <c r="BG76" s="60">
        <f>IF(MOD(BG3,3)=0,MIN(BG75+BG69,SUM($C$69:BG69)*Assumptions!$C$20/4),0)</f>
        <v/>
      </c>
      <c r="BH76" s="60">
        <f>IF(MOD(BH3,3)=0,MIN(BH75+BH69,SUM($C$69:BH69)*Assumptions!$C$20/4),0)</f>
        <v/>
      </c>
      <c r="BI76" s="60">
        <f>IF(MOD(BI3,3)=0,MIN(BI75+BI69,SUM($C$69:BI69)*Assumptions!$C$20/4),0)</f>
        <v/>
      </c>
      <c r="BJ76" s="60">
        <f>IF(MOD(BJ3,3)=0,MIN(BJ75+BJ69,SUM($C$69:BJ69)*Assumptions!$C$20/4),0)</f>
        <v/>
      </c>
    </row>
    <row r="77">
      <c r="A77" s="43" t="n"/>
      <c r="B77" s="43" t="inlineStr">
        <is>
          <t>Year-end excess-cash sweep (Dec)</t>
        </is>
      </c>
      <c r="C77" s="60">
        <f>IF(MOD(C3,12)=0,MIN(MAX(0,C82-C61),C75+C69-C76),0)</f>
        <v/>
      </c>
      <c r="D77" s="60">
        <f>IF(MOD(D3,12)=0,MIN(MAX(0,D82-D61),D75+D69-D76),0)</f>
        <v/>
      </c>
      <c r="E77" s="60">
        <f>IF(MOD(E3,12)=0,MIN(MAX(0,E82-E61),E75+E69-E76),0)</f>
        <v/>
      </c>
      <c r="F77" s="60">
        <f>IF(MOD(F3,12)=0,MIN(MAX(0,F82-F61),F75+F69-F76),0)</f>
        <v/>
      </c>
      <c r="G77" s="60">
        <f>IF(MOD(G3,12)=0,MIN(MAX(0,G82-G61),G75+G69-G76),0)</f>
        <v/>
      </c>
      <c r="H77" s="60">
        <f>IF(MOD(H3,12)=0,MIN(MAX(0,H82-H61),H75+H69-H76),0)</f>
        <v/>
      </c>
      <c r="I77" s="60">
        <f>IF(MOD(I3,12)=0,MIN(MAX(0,I82-I61),I75+I69-I76),0)</f>
        <v/>
      </c>
      <c r="J77" s="60">
        <f>IF(MOD(J3,12)=0,MIN(MAX(0,J82-J61),J75+J69-J76),0)</f>
        <v/>
      </c>
      <c r="K77" s="60">
        <f>IF(MOD(K3,12)=0,MIN(MAX(0,K82-K61),K75+K69-K76),0)</f>
        <v/>
      </c>
      <c r="L77" s="60">
        <f>IF(MOD(L3,12)=0,MIN(MAX(0,L82-L61),L75+L69-L76),0)</f>
        <v/>
      </c>
      <c r="M77" s="60">
        <f>IF(MOD(M3,12)=0,MIN(MAX(0,M82-M61),M75+M69-M76),0)</f>
        <v/>
      </c>
      <c r="N77" s="60">
        <f>IF(MOD(N3,12)=0,MIN(MAX(0,N82-N61),N75+N69-N76),0)</f>
        <v/>
      </c>
      <c r="O77" s="60">
        <f>IF(MOD(O3,12)=0,MIN(MAX(0,O82-O61),O75+O69-O76),0)</f>
        <v/>
      </c>
      <c r="P77" s="60">
        <f>IF(MOD(P3,12)=0,MIN(MAX(0,P82-P61),P75+P69-P76),0)</f>
        <v/>
      </c>
      <c r="Q77" s="60">
        <f>IF(MOD(Q3,12)=0,MIN(MAX(0,Q82-Q61),Q75+Q69-Q76),0)</f>
        <v/>
      </c>
      <c r="R77" s="60">
        <f>IF(MOD(R3,12)=0,MIN(MAX(0,R82-R61),R75+R69-R76),0)</f>
        <v/>
      </c>
      <c r="S77" s="60">
        <f>IF(MOD(S3,12)=0,MIN(MAX(0,S82-S61),S75+S69-S76),0)</f>
        <v/>
      </c>
      <c r="T77" s="60">
        <f>IF(MOD(T3,12)=0,MIN(MAX(0,T82-T61),T75+T69-T76),0)</f>
        <v/>
      </c>
      <c r="U77" s="60">
        <f>IF(MOD(U3,12)=0,MIN(MAX(0,U82-U61),U75+U69-U76),0)</f>
        <v/>
      </c>
      <c r="V77" s="60">
        <f>IF(MOD(V3,12)=0,MIN(MAX(0,V82-V61),V75+V69-V76),0)</f>
        <v/>
      </c>
      <c r="W77" s="60">
        <f>IF(MOD(W3,12)=0,MIN(MAX(0,W82-W61),W75+W69-W76),0)</f>
        <v/>
      </c>
      <c r="X77" s="60">
        <f>IF(MOD(X3,12)=0,MIN(MAX(0,X82-X61),X75+X69-X76),0)</f>
        <v/>
      </c>
      <c r="Y77" s="60">
        <f>IF(MOD(Y3,12)=0,MIN(MAX(0,Y82-Y61),Y75+Y69-Y76),0)</f>
        <v/>
      </c>
      <c r="Z77" s="60">
        <f>IF(MOD(Z3,12)=0,MIN(MAX(0,Z82-Z61),Z75+Z69-Z76),0)</f>
        <v/>
      </c>
      <c r="AA77" s="60">
        <f>IF(MOD(AA3,12)=0,MIN(MAX(0,AA82-AA61),AA75+AA69-AA76),0)</f>
        <v/>
      </c>
      <c r="AB77" s="60">
        <f>IF(MOD(AB3,12)=0,MIN(MAX(0,AB82-AB61),AB75+AB69-AB76),0)</f>
        <v/>
      </c>
      <c r="AC77" s="60">
        <f>IF(MOD(AC3,12)=0,MIN(MAX(0,AC82-AC61),AC75+AC69-AC76),0)</f>
        <v/>
      </c>
      <c r="AD77" s="60">
        <f>IF(MOD(AD3,12)=0,MIN(MAX(0,AD82-AD61),AD75+AD69-AD76),0)</f>
        <v/>
      </c>
      <c r="AE77" s="60">
        <f>IF(MOD(AE3,12)=0,MIN(MAX(0,AE82-AE61),AE75+AE69-AE76),0)</f>
        <v/>
      </c>
      <c r="AF77" s="60">
        <f>IF(MOD(AF3,12)=0,MIN(MAX(0,AF82-AF61),AF75+AF69-AF76),0)</f>
        <v/>
      </c>
      <c r="AG77" s="60">
        <f>IF(MOD(AG3,12)=0,MIN(MAX(0,AG82-AG61),AG75+AG69-AG76),0)</f>
        <v/>
      </c>
      <c r="AH77" s="60">
        <f>IF(MOD(AH3,12)=0,MIN(MAX(0,AH82-AH61),AH75+AH69-AH76),0)</f>
        <v/>
      </c>
      <c r="AI77" s="60">
        <f>IF(MOD(AI3,12)=0,MIN(MAX(0,AI82-AI61),AI75+AI69-AI76),0)</f>
        <v/>
      </c>
      <c r="AJ77" s="60">
        <f>IF(MOD(AJ3,12)=0,MIN(MAX(0,AJ82-AJ61),AJ75+AJ69-AJ76),0)</f>
        <v/>
      </c>
      <c r="AK77" s="60">
        <f>IF(MOD(AK3,12)=0,MIN(MAX(0,AK82-AK61),AK75+AK69-AK76),0)</f>
        <v/>
      </c>
      <c r="AL77" s="60">
        <f>IF(MOD(AL3,12)=0,MIN(MAX(0,AL82-AL61),AL75+AL69-AL76),0)</f>
        <v/>
      </c>
      <c r="AM77" s="60">
        <f>IF(MOD(AM3,12)=0,MIN(MAX(0,AM82-AM61),AM75+AM69-AM76),0)</f>
        <v/>
      </c>
      <c r="AN77" s="60">
        <f>IF(MOD(AN3,12)=0,MIN(MAX(0,AN82-AN61),AN75+AN69-AN76),0)</f>
        <v/>
      </c>
      <c r="AO77" s="60">
        <f>IF(MOD(AO3,12)=0,MIN(MAX(0,AO82-AO61),AO75+AO69-AO76),0)</f>
        <v/>
      </c>
      <c r="AP77" s="60">
        <f>IF(MOD(AP3,12)=0,MIN(MAX(0,AP82-AP61),AP75+AP69-AP76),0)</f>
        <v/>
      </c>
      <c r="AQ77" s="60">
        <f>IF(MOD(AQ3,12)=0,MIN(MAX(0,AQ82-AQ61),AQ75+AQ69-AQ76),0)</f>
        <v/>
      </c>
      <c r="AR77" s="60">
        <f>IF(MOD(AR3,12)=0,MIN(MAX(0,AR82-AR61),AR75+AR69-AR76),0)</f>
        <v/>
      </c>
      <c r="AS77" s="60">
        <f>IF(MOD(AS3,12)=0,MIN(MAX(0,AS82-AS61),AS75+AS69-AS76),0)</f>
        <v/>
      </c>
      <c r="AT77" s="60">
        <f>IF(MOD(AT3,12)=0,MIN(MAX(0,AT82-AT61),AT75+AT69-AT76),0)</f>
        <v/>
      </c>
      <c r="AU77" s="60">
        <f>IF(MOD(AU3,12)=0,MIN(MAX(0,AU82-AU61),AU75+AU69-AU76),0)</f>
        <v/>
      </c>
      <c r="AV77" s="60">
        <f>IF(MOD(AV3,12)=0,MIN(MAX(0,AV82-AV61),AV75+AV69-AV76),0)</f>
        <v/>
      </c>
      <c r="AW77" s="60">
        <f>IF(MOD(AW3,12)=0,MIN(MAX(0,AW82-AW61),AW75+AW69-AW76),0)</f>
        <v/>
      </c>
      <c r="AX77" s="60">
        <f>IF(MOD(AX3,12)=0,MIN(MAX(0,AX82-AX61),AX75+AX69-AX76),0)</f>
        <v/>
      </c>
      <c r="AY77" s="60">
        <f>IF(MOD(AY3,12)=0,MIN(MAX(0,AY82-AY61),AY75+AY69-AY76),0)</f>
        <v/>
      </c>
      <c r="AZ77" s="60">
        <f>IF(MOD(AZ3,12)=0,MIN(MAX(0,AZ82-AZ61),AZ75+AZ69-AZ76),0)</f>
        <v/>
      </c>
      <c r="BA77" s="60">
        <f>IF(MOD(BA3,12)=0,MIN(MAX(0,BA82-BA61),BA75+BA69-BA76),0)</f>
        <v/>
      </c>
      <c r="BB77" s="60">
        <f>IF(MOD(BB3,12)=0,MIN(MAX(0,BB82-BB61),BB75+BB69-BB76),0)</f>
        <v/>
      </c>
      <c r="BC77" s="60">
        <f>IF(MOD(BC3,12)=0,MIN(MAX(0,BC82-BC61),BC75+BC69-BC76),0)</f>
        <v/>
      </c>
      <c r="BD77" s="60">
        <f>IF(MOD(BD3,12)=0,MIN(MAX(0,BD82-BD61),BD75+BD69-BD76),0)</f>
        <v/>
      </c>
      <c r="BE77" s="60">
        <f>IF(MOD(BE3,12)=0,MIN(MAX(0,BE82-BE61),BE75+BE69-BE76),0)</f>
        <v/>
      </c>
      <c r="BF77" s="60">
        <f>IF(MOD(BF3,12)=0,MIN(MAX(0,BF82-BF61),BF75+BF69-BF76),0)</f>
        <v/>
      </c>
      <c r="BG77" s="60">
        <f>IF(MOD(BG3,12)=0,MIN(MAX(0,BG82-BG61),BG75+BG69-BG76),0)</f>
        <v/>
      </c>
      <c r="BH77" s="60">
        <f>IF(MOD(BH3,12)=0,MIN(MAX(0,BH82-BH61),BH75+BH69-BH76),0)</f>
        <v/>
      </c>
      <c r="BI77" s="60">
        <f>IF(MOD(BI3,12)=0,MIN(MAX(0,BI82-BI61),BI75+BI69-BI76),0)</f>
        <v/>
      </c>
      <c r="BJ77" s="60">
        <f>IF(MOD(BJ3,12)=0,MIN(MAX(0,BJ82-BJ61),BJ75+BJ69-BJ76),0)</f>
        <v/>
      </c>
    </row>
    <row r="78">
      <c r="A78" s="43" t="n"/>
      <c r="B78" s="50" t="inlineStr">
        <is>
          <t>Debt, ending</t>
        </is>
      </c>
      <c r="C78" s="60">
        <f>C75+C69-C76-C77</f>
        <v/>
      </c>
      <c r="D78" s="60">
        <f>D75+D69-D76-D77</f>
        <v/>
      </c>
      <c r="E78" s="60">
        <f>E75+E69-E76-E77</f>
        <v/>
      </c>
      <c r="F78" s="60">
        <f>F75+F69-F76-F77</f>
        <v/>
      </c>
      <c r="G78" s="60">
        <f>G75+G69-G76-G77</f>
        <v/>
      </c>
      <c r="H78" s="60">
        <f>H75+H69-H76-H77</f>
        <v/>
      </c>
      <c r="I78" s="60">
        <f>I75+I69-I76-I77</f>
        <v/>
      </c>
      <c r="J78" s="60">
        <f>J75+J69-J76-J77</f>
        <v/>
      </c>
      <c r="K78" s="60">
        <f>K75+K69-K76-K77</f>
        <v/>
      </c>
      <c r="L78" s="60">
        <f>L75+L69-L76-L77</f>
        <v/>
      </c>
      <c r="M78" s="60">
        <f>M75+M69-M76-M77</f>
        <v/>
      </c>
      <c r="N78" s="60">
        <f>N75+N69-N76-N77</f>
        <v/>
      </c>
      <c r="O78" s="60">
        <f>O75+O69-O76-O77</f>
        <v/>
      </c>
      <c r="P78" s="60">
        <f>P75+P69-P76-P77</f>
        <v/>
      </c>
      <c r="Q78" s="60">
        <f>Q75+Q69-Q76-Q77</f>
        <v/>
      </c>
      <c r="R78" s="60">
        <f>R75+R69-R76-R77</f>
        <v/>
      </c>
      <c r="S78" s="60">
        <f>S75+S69-S76-S77</f>
        <v/>
      </c>
      <c r="T78" s="60">
        <f>T75+T69-T76-T77</f>
        <v/>
      </c>
      <c r="U78" s="60">
        <f>U75+U69-U76-U77</f>
        <v/>
      </c>
      <c r="V78" s="60">
        <f>V75+V69-V76-V77</f>
        <v/>
      </c>
      <c r="W78" s="60">
        <f>W75+W69-W76-W77</f>
        <v/>
      </c>
      <c r="X78" s="60">
        <f>X75+X69-X76-X77</f>
        <v/>
      </c>
      <c r="Y78" s="60">
        <f>Y75+Y69-Y76-Y77</f>
        <v/>
      </c>
      <c r="Z78" s="60">
        <f>Z75+Z69-Z76-Z77</f>
        <v/>
      </c>
      <c r="AA78" s="60">
        <f>AA75+AA69-AA76-AA77</f>
        <v/>
      </c>
      <c r="AB78" s="60">
        <f>AB75+AB69-AB76-AB77</f>
        <v/>
      </c>
      <c r="AC78" s="60">
        <f>AC75+AC69-AC76-AC77</f>
        <v/>
      </c>
      <c r="AD78" s="60">
        <f>AD75+AD69-AD76-AD77</f>
        <v/>
      </c>
      <c r="AE78" s="60">
        <f>AE75+AE69-AE76-AE77</f>
        <v/>
      </c>
      <c r="AF78" s="60">
        <f>AF75+AF69-AF76-AF77</f>
        <v/>
      </c>
      <c r="AG78" s="60">
        <f>AG75+AG69-AG76-AG77</f>
        <v/>
      </c>
      <c r="AH78" s="60">
        <f>AH75+AH69-AH76-AH77</f>
        <v/>
      </c>
      <c r="AI78" s="60">
        <f>AI75+AI69-AI76-AI77</f>
        <v/>
      </c>
      <c r="AJ78" s="60">
        <f>AJ75+AJ69-AJ76-AJ77</f>
        <v/>
      </c>
      <c r="AK78" s="60">
        <f>AK75+AK69-AK76-AK77</f>
        <v/>
      </c>
      <c r="AL78" s="60">
        <f>AL75+AL69-AL76-AL77</f>
        <v/>
      </c>
      <c r="AM78" s="60">
        <f>AM75+AM69-AM76-AM77</f>
        <v/>
      </c>
      <c r="AN78" s="60">
        <f>AN75+AN69-AN76-AN77</f>
        <v/>
      </c>
      <c r="AO78" s="60">
        <f>AO75+AO69-AO76-AO77</f>
        <v/>
      </c>
      <c r="AP78" s="60">
        <f>AP75+AP69-AP76-AP77</f>
        <v/>
      </c>
      <c r="AQ78" s="60">
        <f>AQ75+AQ69-AQ76-AQ77</f>
        <v/>
      </c>
      <c r="AR78" s="60">
        <f>AR75+AR69-AR76-AR77</f>
        <v/>
      </c>
      <c r="AS78" s="60">
        <f>AS75+AS69-AS76-AS77</f>
        <v/>
      </c>
      <c r="AT78" s="60">
        <f>AT75+AT69-AT76-AT77</f>
        <v/>
      </c>
      <c r="AU78" s="60">
        <f>AU75+AU69-AU76-AU77</f>
        <v/>
      </c>
      <c r="AV78" s="60">
        <f>AV75+AV69-AV76-AV77</f>
        <v/>
      </c>
      <c r="AW78" s="60">
        <f>AW75+AW69-AW76-AW77</f>
        <v/>
      </c>
      <c r="AX78" s="60">
        <f>AX75+AX69-AX76-AX77</f>
        <v/>
      </c>
      <c r="AY78" s="60">
        <f>AY75+AY69-AY76-AY77</f>
        <v/>
      </c>
      <c r="AZ78" s="60">
        <f>AZ75+AZ69-AZ76-AZ77</f>
        <v/>
      </c>
      <c r="BA78" s="60">
        <f>BA75+BA69-BA76-BA77</f>
        <v/>
      </c>
      <c r="BB78" s="60">
        <f>BB75+BB69-BB76-BB77</f>
        <v/>
      </c>
      <c r="BC78" s="60">
        <f>BC75+BC69-BC76-BC77</f>
        <v/>
      </c>
      <c r="BD78" s="60">
        <f>BD75+BD69-BD76-BD77</f>
        <v/>
      </c>
      <c r="BE78" s="60">
        <f>BE75+BE69-BE76-BE77</f>
        <v/>
      </c>
      <c r="BF78" s="60">
        <f>BF75+BF69-BF76-BF77</f>
        <v/>
      </c>
      <c r="BG78" s="60">
        <f>BG75+BG69-BG76-BG77</f>
        <v/>
      </c>
      <c r="BH78" s="60">
        <f>BH75+BH69-BH76-BH77</f>
        <v/>
      </c>
      <c r="BI78" s="60">
        <f>BI75+BI69-BI76-BI77</f>
        <v/>
      </c>
      <c r="BJ78" s="60">
        <f>BJ75+BJ69-BJ76-BJ77</f>
        <v/>
      </c>
    </row>
    <row r="79">
      <c r="A79" s="43" t="n"/>
      <c r="B79" s="43" t="inlineStr">
        <is>
          <t>Cash, beginning</t>
        </is>
      </c>
      <c r="C79" s="60">
        <f>IF(C3=1,0,B83)</f>
        <v/>
      </c>
      <c r="D79" s="60">
        <f>IF(D3=1,0,C83)</f>
        <v/>
      </c>
      <c r="E79" s="60">
        <f>IF(E3=1,0,D83)</f>
        <v/>
      </c>
      <c r="F79" s="60">
        <f>IF(F3=1,0,E83)</f>
        <v/>
      </c>
      <c r="G79" s="60">
        <f>IF(G3=1,0,F83)</f>
        <v/>
      </c>
      <c r="H79" s="60">
        <f>IF(H3=1,0,G83)</f>
        <v/>
      </c>
      <c r="I79" s="60">
        <f>IF(I3=1,0,H83)</f>
        <v/>
      </c>
      <c r="J79" s="60">
        <f>IF(J3=1,0,I83)</f>
        <v/>
      </c>
      <c r="K79" s="60">
        <f>IF(K3=1,0,J83)</f>
        <v/>
      </c>
      <c r="L79" s="60">
        <f>IF(L3=1,0,K83)</f>
        <v/>
      </c>
      <c r="M79" s="60">
        <f>IF(M3=1,0,L83)</f>
        <v/>
      </c>
      <c r="N79" s="60">
        <f>IF(N3=1,0,M83)</f>
        <v/>
      </c>
      <c r="O79" s="60">
        <f>IF(O3=1,0,N83)</f>
        <v/>
      </c>
      <c r="P79" s="60">
        <f>IF(P3=1,0,O83)</f>
        <v/>
      </c>
      <c r="Q79" s="60">
        <f>IF(Q3=1,0,P83)</f>
        <v/>
      </c>
      <c r="R79" s="60">
        <f>IF(R3=1,0,Q83)</f>
        <v/>
      </c>
      <c r="S79" s="60">
        <f>IF(S3=1,0,R83)</f>
        <v/>
      </c>
      <c r="T79" s="60">
        <f>IF(T3=1,0,S83)</f>
        <v/>
      </c>
      <c r="U79" s="60">
        <f>IF(U3=1,0,T83)</f>
        <v/>
      </c>
      <c r="V79" s="60">
        <f>IF(V3=1,0,U83)</f>
        <v/>
      </c>
      <c r="W79" s="60">
        <f>IF(W3=1,0,V83)</f>
        <v/>
      </c>
      <c r="X79" s="60">
        <f>IF(X3=1,0,W83)</f>
        <v/>
      </c>
      <c r="Y79" s="60">
        <f>IF(Y3=1,0,X83)</f>
        <v/>
      </c>
      <c r="Z79" s="60">
        <f>IF(Z3=1,0,Y83)</f>
        <v/>
      </c>
      <c r="AA79" s="60">
        <f>IF(AA3=1,0,Z83)</f>
        <v/>
      </c>
      <c r="AB79" s="60">
        <f>IF(AB3=1,0,AA83)</f>
        <v/>
      </c>
      <c r="AC79" s="60">
        <f>IF(AC3=1,0,AB83)</f>
        <v/>
      </c>
      <c r="AD79" s="60">
        <f>IF(AD3=1,0,AC83)</f>
        <v/>
      </c>
      <c r="AE79" s="60">
        <f>IF(AE3=1,0,AD83)</f>
        <v/>
      </c>
      <c r="AF79" s="60">
        <f>IF(AF3=1,0,AE83)</f>
        <v/>
      </c>
      <c r="AG79" s="60">
        <f>IF(AG3=1,0,AF83)</f>
        <v/>
      </c>
      <c r="AH79" s="60">
        <f>IF(AH3=1,0,AG83)</f>
        <v/>
      </c>
      <c r="AI79" s="60">
        <f>IF(AI3=1,0,AH83)</f>
        <v/>
      </c>
      <c r="AJ79" s="60">
        <f>IF(AJ3=1,0,AI83)</f>
        <v/>
      </c>
      <c r="AK79" s="60">
        <f>IF(AK3=1,0,AJ83)</f>
        <v/>
      </c>
      <c r="AL79" s="60">
        <f>IF(AL3=1,0,AK83)</f>
        <v/>
      </c>
      <c r="AM79" s="60">
        <f>IF(AM3=1,0,AL83)</f>
        <v/>
      </c>
      <c r="AN79" s="60">
        <f>IF(AN3=1,0,AM83)</f>
        <v/>
      </c>
      <c r="AO79" s="60">
        <f>IF(AO3=1,0,AN83)</f>
        <v/>
      </c>
      <c r="AP79" s="60">
        <f>IF(AP3=1,0,AO83)</f>
        <v/>
      </c>
      <c r="AQ79" s="60">
        <f>IF(AQ3=1,0,AP83)</f>
        <v/>
      </c>
      <c r="AR79" s="60">
        <f>IF(AR3=1,0,AQ83)</f>
        <v/>
      </c>
      <c r="AS79" s="60">
        <f>IF(AS3=1,0,AR83)</f>
        <v/>
      </c>
      <c r="AT79" s="60">
        <f>IF(AT3=1,0,AS83)</f>
        <v/>
      </c>
      <c r="AU79" s="60">
        <f>IF(AU3=1,0,AT83)</f>
        <v/>
      </c>
      <c r="AV79" s="60">
        <f>IF(AV3=1,0,AU83)</f>
        <v/>
      </c>
      <c r="AW79" s="60">
        <f>IF(AW3=1,0,AV83)</f>
        <v/>
      </c>
      <c r="AX79" s="60">
        <f>IF(AX3=1,0,AW83)</f>
        <v/>
      </c>
      <c r="AY79" s="60">
        <f>IF(AY3=1,0,AX83)</f>
        <v/>
      </c>
      <c r="AZ79" s="60">
        <f>IF(AZ3=1,0,AY83)</f>
        <v/>
      </c>
      <c r="BA79" s="60">
        <f>IF(BA3=1,0,AZ83)</f>
        <v/>
      </c>
      <c r="BB79" s="60">
        <f>IF(BB3=1,0,BA83)</f>
        <v/>
      </c>
      <c r="BC79" s="60">
        <f>IF(BC3=1,0,BB83)</f>
        <v/>
      </c>
      <c r="BD79" s="60">
        <f>IF(BD3=1,0,BC83)</f>
        <v/>
      </c>
      <c r="BE79" s="60">
        <f>IF(BE3=1,0,BD83)</f>
        <v/>
      </c>
      <c r="BF79" s="60">
        <f>IF(BF3=1,0,BE83)</f>
        <v/>
      </c>
      <c r="BG79" s="60">
        <f>IF(BG3=1,0,BF83)</f>
        <v/>
      </c>
      <c r="BH79" s="60">
        <f>IF(BH3=1,0,BG83)</f>
        <v/>
      </c>
      <c r="BI79" s="60">
        <f>IF(BI3=1,0,BH83)</f>
        <v/>
      </c>
      <c r="BJ79" s="60">
        <f>IF(BJ3=1,0,BI83)</f>
        <v/>
      </c>
    </row>
    <row r="80">
      <c r="A80" s="43" t="n"/>
      <c r="B80" s="43" t="inlineStr">
        <is>
          <t>Cash from operations (NI+Dep-dAR+dAP)</t>
        </is>
      </c>
      <c r="C80" s="60">
        <f>C47+C42-C56+C60</f>
        <v/>
      </c>
      <c r="D80" s="60">
        <f>D47+D42-D56+D60</f>
        <v/>
      </c>
      <c r="E80" s="60">
        <f>E47+E42-E56+E60</f>
        <v/>
      </c>
      <c r="F80" s="60">
        <f>F47+F42-F56+F60</f>
        <v/>
      </c>
      <c r="G80" s="60">
        <f>G47+G42-G56+G60</f>
        <v/>
      </c>
      <c r="H80" s="60">
        <f>H47+H42-H56+H60</f>
        <v/>
      </c>
      <c r="I80" s="60">
        <f>I47+I42-I56+I60</f>
        <v/>
      </c>
      <c r="J80" s="60">
        <f>J47+J42-J56+J60</f>
        <v/>
      </c>
      <c r="K80" s="60">
        <f>K47+K42-K56+K60</f>
        <v/>
      </c>
      <c r="L80" s="60">
        <f>L47+L42-L56+L60</f>
        <v/>
      </c>
      <c r="M80" s="60">
        <f>M47+M42-M56+M60</f>
        <v/>
      </c>
      <c r="N80" s="60">
        <f>N47+N42-N56+N60</f>
        <v/>
      </c>
      <c r="O80" s="60">
        <f>O47+O42-O56+O60</f>
        <v/>
      </c>
      <c r="P80" s="60">
        <f>P47+P42-P56+P60</f>
        <v/>
      </c>
      <c r="Q80" s="60">
        <f>Q47+Q42-Q56+Q60</f>
        <v/>
      </c>
      <c r="R80" s="60">
        <f>R47+R42-R56+R60</f>
        <v/>
      </c>
      <c r="S80" s="60">
        <f>S47+S42-S56+S60</f>
        <v/>
      </c>
      <c r="T80" s="60">
        <f>T47+T42-T56+T60</f>
        <v/>
      </c>
      <c r="U80" s="60">
        <f>U47+U42-U56+U60</f>
        <v/>
      </c>
      <c r="V80" s="60">
        <f>V47+V42-V56+V60</f>
        <v/>
      </c>
      <c r="W80" s="60">
        <f>W47+W42-W56+W60</f>
        <v/>
      </c>
      <c r="X80" s="60">
        <f>X47+X42-X56+X60</f>
        <v/>
      </c>
      <c r="Y80" s="60">
        <f>Y47+Y42-Y56+Y60</f>
        <v/>
      </c>
      <c r="Z80" s="60">
        <f>Z47+Z42-Z56+Z60</f>
        <v/>
      </c>
      <c r="AA80" s="60">
        <f>AA47+AA42-AA56+AA60</f>
        <v/>
      </c>
      <c r="AB80" s="60">
        <f>AB47+AB42-AB56+AB60</f>
        <v/>
      </c>
      <c r="AC80" s="60">
        <f>AC47+AC42-AC56+AC60</f>
        <v/>
      </c>
      <c r="AD80" s="60">
        <f>AD47+AD42-AD56+AD60</f>
        <v/>
      </c>
      <c r="AE80" s="60">
        <f>AE47+AE42-AE56+AE60</f>
        <v/>
      </c>
      <c r="AF80" s="60">
        <f>AF47+AF42-AF56+AF60</f>
        <v/>
      </c>
      <c r="AG80" s="60">
        <f>AG47+AG42-AG56+AG60</f>
        <v/>
      </c>
      <c r="AH80" s="60">
        <f>AH47+AH42-AH56+AH60</f>
        <v/>
      </c>
      <c r="AI80" s="60">
        <f>AI47+AI42-AI56+AI60</f>
        <v/>
      </c>
      <c r="AJ80" s="60">
        <f>AJ47+AJ42-AJ56+AJ60</f>
        <v/>
      </c>
      <c r="AK80" s="60">
        <f>AK47+AK42-AK56+AK60</f>
        <v/>
      </c>
      <c r="AL80" s="60">
        <f>AL47+AL42-AL56+AL60</f>
        <v/>
      </c>
      <c r="AM80" s="60">
        <f>AM47+AM42-AM56+AM60</f>
        <v/>
      </c>
      <c r="AN80" s="60">
        <f>AN47+AN42-AN56+AN60</f>
        <v/>
      </c>
      <c r="AO80" s="60">
        <f>AO47+AO42-AO56+AO60</f>
        <v/>
      </c>
      <c r="AP80" s="60">
        <f>AP47+AP42-AP56+AP60</f>
        <v/>
      </c>
      <c r="AQ80" s="60">
        <f>AQ47+AQ42-AQ56+AQ60</f>
        <v/>
      </c>
      <c r="AR80" s="60">
        <f>AR47+AR42-AR56+AR60</f>
        <v/>
      </c>
      <c r="AS80" s="60">
        <f>AS47+AS42-AS56+AS60</f>
        <v/>
      </c>
      <c r="AT80" s="60">
        <f>AT47+AT42-AT56+AT60</f>
        <v/>
      </c>
      <c r="AU80" s="60">
        <f>AU47+AU42-AU56+AU60</f>
        <v/>
      </c>
      <c r="AV80" s="60">
        <f>AV47+AV42-AV56+AV60</f>
        <v/>
      </c>
      <c r="AW80" s="60">
        <f>AW47+AW42-AW56+AW60</f>
        <v/>
      </c>
      <c r="AX80" s="60">
        <f>AX47+AX42-AX56+AX60</f>
        <v/>
      </c>
      <c r="AY80" s="60">
        <f>AY47+AY42-AY56+AY60</f>
        <v/>
      </c>
      <c r="AZ80" s="60">
        <f>AZ47+AZ42-AZ56+AZ60</f>
        <v/>
      </c>
      <c r="BA80" s="60">
        <f>BA47+BA42-BA56+BA60</f>
        <v/>
      </c>
      <c r="BB80" s="60">
        <f>BB47+BB42-BB56+BB60</f>
        <v/>
      </c>
      <c r="BC80" s="60">
        <f>BC47+BC42-BC56+BC60</f>
        <v/>
      </c>
      <c r="BD80" s="60">
        <f>BD47+BD42-BD56+BD60</f>
        <v/>
      </c>
      <c r="BE80" s="60">
        <f>BE47+BE42-BE56+BE60</f>
        <v/>
      </c>
      <c r="BF80" s="60">
        <f>BF47+BF42-BF56+BF60</f>
        <v/>
      </c>
      <c r="BG80" s="60">
        <f>BG47+BG42-BG56+BG60</f>
        <v/>
      </c>
      <c r="BH80" s="60">
        <f>BH47+BH42-BH56+BH60</f>
        <v/>
      </c>
      <c r="BI80" s="60">
        <f>BI47+BI42-BI56+BI60</f>
        <v/>
      </c>
      <c r="BJ80" s="60">
        <f>BJ47+BJ42-BJ56+BJ60</f>
        <v/>
      </c>
    </row>
    <row r="81">
      <c r="A81" s="43" t="n"/>
      <c r="B81" s="43" t="inlineStr">
        <is>
          <t>Cash funded at closes</t>
        </is>
      </c>
      <c r="C81" s="60">
        <f>IF(C3=Assumptions!$F$6,Assumptions!$C$24,0)+IF(C3=Assumptions!$F$7,Assumptions!$C$24,0)</f>
        <v/>
      </c>
      <c r="D81" s="60">
        <f>IF(D3=Assumptions!$F$6,Assumptions!$C$24,0)+IF(D3=Assumptions!$F$7,Assumptions!$C$24,0)</f>
        <v/>
      </c>
      <c r="E81" s="60">
        <f>IF(E3=Assumptions!$F$6,Assumptions!$C$24,0)+IF(E3=Assumptions!$F$7,Assumptions!$C$24,0)</f>
        <v/>
      </c>
      <c r="F81" s="60">
        <f>IF(F3=Assumptions!$F$6,Assumptions!$C$24,0)+IF(F3=Assumptions!$F$7,Assumptions!$C$24,0)</f>
        <v/>
      </c>
      <c r="G81" s="60">
        <f>IF(G3=Assumptions!$F$6,Assumptions!$C$24,0)+IF(G3=Assumptions!$F$7,Assumptions!$C$24,0)</f>
        <v/>
      </c>
      <c r="H81" s="60">
        <f>IF(H3=Assumptions!$F$6,Assumptions!$C$24,0)+IF(H3=Assumptions!$F$7,Assumptions!$C$24,0)</f>
        <v/>
      </c>
      <c r="I81" s="60">
        <f>IF(I3=Assumptions!$F$6,Assumptions!$C$24,0)+IF(I3=Assumptions!$F$7,Assumptions!$C$24,0)</f>
        <v/>
      </c>
      <c r="J81" s="60">
        <f>IF(J3=Assumptions!$F$6,Assumptions!$C$24,0)+IF(J3=Assumptions!$F$7,Assumptions!$C$24,0)</f>
        <v/>
      </c>
      <c r="K81" s="60">
        <f>IF(K3=Assumptions!$F$6,Assumptions!$C$24,0)+IF(K3=Assumptions!$F$7,Assumptions!$C$24,0)</f>
        <v/>
      </c>
      <c r="L81" s="60">
        <f>IF(L3=Assumptions!$F$6,Assumptions!$C$24,0)+IF(L3=Assumptions!$F$7,Assumptions!$C$24,0)</f>
        <v/>
      </c>
      <c r="M81" s="60">
        <f>IF(M3=Assumptions!$F$6,Assumptions!$C$24,0)+IF(M3=Assumptions!$F$7,Assumptions!$C$24,0)</f>
        <v/>
      </c>
      <c r="N81" s="60">
        <f>IF(N3=Assumptions!$F$6,Assumptions!$C$24,0)+IF(N3=Assumptions!$F$7,Assumptions!$C$24,0)</f>
        <v/>
      </c>
      <c r="O81" s="60">
        <f>IF(O3=Assumptions!$F$6,Assumptions!$C$24,0)+IF(O3=Assumptions!$F$7,Assumptions!$C$24,0)</f>
        <v/>
      </c>
      <c r="P81" s="60">
        <f>IF(P3=Assumptions!$F$6,Assumptions!$C$24,0)+IF(P3=Assumptions!$F$7,Assumptions!$C$24,0)</f>
        <v/>
      </c>
      <c r="Q81" s="60">
        <f>IF(Q3=Assumptions!$F$6,Assumptions!$C$24,0)+IF(Q3=Assumptions!$F$7,Assumptions!$C$24,0)</f>
        <v/>
      </c>
      <c r="R81" s="60">
        <f>IF(R3=Assumptions!$F$6,Assumptions!$C$24,0)+IF(R3=Assumptions!$F$7,Assumptions!$C$24,0)</f>
        <v/>
      </c>
      <c r="S81" s="60">
        <f>IF(S3=Assumptions!$F$6,Assumptions!$C$24,0)+IF(S3=Assumptions!$F$7,Assumptions!$C$24,0)</f>
        <v/>
      </c>
      <c r="T81" s="60">
        <f>IF(T3=Assumptions!$F$6,Assumptions!$C$24,0)+IF(T3=Assumptions!$F$7,Assumptions!$C$24,0)</f>
        <v/>
      </c>
      <c r="U81" s="60">
        <f>IF(U3=Assumptions!$F$6,Assumptions!$C$24,0)+IF(U3=Assumptions!$F$7,Assumptions!$C$24,0)</f>
        <v/>
      </c>
      <c r="V81" s="60">
        <f>IF(V3=Assumptions!$F$6,Assumptions!$C$24,0)+IF(V3=Assumptions!$F$7,Assumptions!$C$24,0)</f>
        <v/>
      </c>
      <c r="W81" s="60">
        <f>IF(W3=Assumptions!$F$6,Assumptions!$C$24,0)+IF(W3=Assumptions!$F$7,Assumptions!$C$24,0)</f>
        <v/>
      </c>
      <c r="X81" s="60">
        <f>IF(X3=Assumptions!$F$6,Assumptions!$C$24,0)+IF(X3=Assumptions!$F$7,Assumptions!$C$24,0)</f>
        <v/>
      </c>
      <c r="Y81" s="60">
        <f>IF(Y3=Assumptions!$F$6,Assumptions!$C$24,0)+IF(Y3=Assumptions!$F$7,Assumptions!$C$24,0)</f>
        <v/>
      </c>
      <c r="Z81" s="60">
        <f>IF(Z3=Assumptions!$F$6,Assumptions!$C$24,0)+IF(Z3=Assumptions!$F$7,Assumptions!$C$24,0)</f>
        <v/>
      </c>
      <c r="AA81" s="60">
        <f>IF(AA3=Assumptions!$F$6,Assumptions!$C$24,0)+IF(AA3=Assumptions!$F$7,Assumptions!$C$24,0)</f>
        <v/>
      </c>
      <c r="AB81" s="60">
        <f>IF(AB3=Assumptions!$F$6,Assumptions!$C$24,0)+IF(AB3=Assumptions!$F$7,Assumptions!$C$24,0)</f>
        <v/>
      </c>
      <c r="AC81" s="60">
        <f>IF(AC3=Assumptions!$F$6,Assumptions!$C$24,0)+IF(AC3=Assumptions!$F$7,Assumptions!$C$24,0)</f>
        <v/>
      </c>
      <c r="AD81" s="60">
        <f>IF(AD3=Assumptions!$F$6,Assumptions!$C$24,0)+IF(AD3=Assumptions!$F$7,Assumptions!$C$24,0)</f>
        <v/>
      </c>
      <c r="AE81" s="60">
        <f>IF(AE3=Assumptions!$F$6,Assumptions!$C$24,0)+IF(AE3=Assumptions!$F$7,Assumptions!$C$24,0)</f>
        <v/>
      </c>
      <c r="AF81" s="60">
        <f>IF(AF3=Assumptions!$F$6,Assumptions!$C$24,0)+IF(AF3=Assumptions!$F$7,Assumptions!$C$24,0)</f>
        <v/>
      </c>
      <c r="AG81" s="60">
        <f>IF(AG3=Assumptions!$F$6,Assumptions!$C$24,0)+IF(AG3=Assumptions!$F$7,Assumptions!$C$24,0)</f>
        <v/>
      </c>
      <c r="AH81" s="60">
        <f>IF(AH3=Assumptions!$F$6,Assumptions!$C$24,0)+IF(AH3=Assumptions!$F$7,Assumptions!$C$24,0)</f>
        <v/>
      </c>
      <c r="AI81" s="60">
        <f>IF(AI3=Assumptions!$F$6,Assumptions!$C$24,0)+IF(AI3=Assumptions!$F$7,Assumptions!$C$24,0)</f>
        <v/>
      </c>
      <c r="AJ81" s="60">
        <f>IF(AJ3=Assumptions!$F$6,Assumptions!$C$24,0)+IF(AJ3=Assumptions!$F$7,Assumptions!$C$24,0)</f>
        <v/>
      </c>
      <c r="AK81" s="60">
        <f>IF(AK3=Assumptions!$F$6,Assumptions!$C$24,0)+IF(AK3=Assumptions!$F$7,Assumptions!$C$24,0)</f>
        <v/>
      </c>
      <c r="AL81" s="60">
        <f>IF(AL3=Assumptions!$F$6,Assumptions!$C$24,0)+IF(AL3=Assumptions!$F$7,Assumptions!$C$24,0)</f>
        <v/>
      </c>
      <c r="AM81" s="60">
        <f>IF(AM3=Assumptions!$F$6,Assumptions!$C$24,0)+IF(AM3=Assumptions!$F$7,Assumptions!$C$24,0)</f>
        <v/>
      </c>
      <c r="AN81" s="60">
        <f>IF(AN3=Assumptions!$F$6,Assumptions!$C$24,0)+IF(AN3=Assumptions!$F$7,Assumptions!$C$24,0)</f>
        <v/>
      </c>
      <c r="AO81" s="60">
        <f>IF(AO3=Assumptions!$F$6,Assumptions!$C$24,0)+IF(AO3=Assumptions!$F$7,Assumptions!$C$24,0)</f>
        <v/>
      </c>
      <c r="AP81" s="60">
        <f>IF(AP3=Assumptions!$F$6,Assumptions!$C$24,0)+IF(AP3=Assumptions!$F$7,Assumptions!$C$24,0)</f>
        <v/>
      </c>
      <c r="AQ81" s="60">
        <f>IF(AQ3=Assumptions!$F$6,Assumptions!$C$24,0)+IF(AQ3=Assumptions!$F$7,Assumptions!$C$24,0)</f>
        <v/>
      </c>
      <c r="AR81" s="60">
        <f>IF(AR3=Assumptions!$F$6,Assumptions!$C$24,0)+IF(AR3=Assumptions!$F$7,Assumptions!$C$24,0)</f>
        <v/>
      </c>
      <c r="AS81" s="60">
        <f>IF(AS3=Assumptions!$F$6,Assumptions!$C$24,0)+IF(AS3=Assumptions!$F$7,Assumptions!$C$24,0)</f>
        <v/>
      </c>
      <c r="AT81" s="60">
        <f>IF(AT3=Assumptions!$F$6,Assumptions!$C$24,0)+IF(AT3=Assumptions!$F$7,Assumptions!$C$24,0)</f>
        <v/>
      </c>
      <c r="AU81" s="60">
        <f>IF(AU3=Assumptions!$F$6,Assumptions!$C$24,0)+IF(AU3=Assumptions!$F$7,Assumptions!$C$24,0)</f>
        <v/>
      </c>
      <c r="AV81" s="60">
        <f>IF(AV3=Assumptions!$F$6,Assumptions!$C$24,0)+IF(AV3=Assumptions!$F$7,Assumptions!$C$24,0)</f>
        <v/>
      </c>
      <c r="AW81" s="60">
        <f>IF(AW3=Assumptions!$F$6,Assumptions!$C$24,0)+IF(AW3=Assumptions!$F$7,Assumptions!$C$24,0)</f>
        <v/>
      </c>
      <c r="AX81" s="60">
        <f>IF(AX3=Assumptions!$F$6,Assumptions!$C$24,0)+IF(AX3=Assumptions!$F$7,Assumptions!$C$24,0)</f>
        <v/>
      </c>
      <c r="AY81" s="60">
        <f>IF(AY3=Assumptions!$F$6,Assumptions!$C$24,0)+IF(AY3=Assumptions!$F$7,Assumptions!$C$24,0)</f>
        <v/>
      </c>
      <c r="AZ81" s="60">
        <f>IF(AZ3=Assumptions!$F$6,Assumptions!$C$24,0)+IF(AZ3=Assumptions!$F$7,Assumptions!$C$24,0)</f>
        <v/>
      </c>
      <c r="BA81" s="60">
        <f>IF(BA3=Assumptions!$F$6,Assumptions!$C$24,0)+IF(BA3=Assumptions!$F$7,Assumptions!$C$24,0)</f>
        <v/>
      </c>
      <c r="BB81" s="60">
        <f>IF(BB3=Assumptions!$F$6,Assumptions!$C$24,0)+IF(BB3=Assumptions!$F$7,Assumptions!$C$24,0)</f>
        <v/>
      </c>
      <c r="BC81" s="60">
        <f>IF(BC3=Assumptions!$F$6,Assumptions!$C$24,0)+IF(BC3=Assumptions!$F$7,Assumptions!$C$24,0)</f>
        <v/>
      </c>
      <c r="BD81" s="60">
        <f>IF(BD3=Assumptions!$F$6,Assumptions!$C$24,0)+IF(BD3=Assumptions!$F$7,Assumptions!$C$24,0)</f>
        <v/>
      </c>
      <c r="BE81" s="60">
        <f>IF(BE3=Assumptions!$F$6,Assumptions!$C$24,0)+IF(BE3=Assumptions!$F$7,Assumptions!$C$24,0)</f>
        <v/>
      </c>
      <c r="BF81" s="60">
        <f>IF(BF3=Assumptions!$F$6,Assumptions!$C$24,0)+IF(BF3=Assumptions!$F$7,Assumptions!$C$24,0)</f>
        <v/>
      </c>
      <c r="BG81" s="60">
        <f>IF(BG3=Assumptions!$F$6,Assumptions!$C$24,0)+IF(BG3=Assumptions!$F$7,Assumptions!$C$24,0)</f>
        <v/>
      </c>
      <c r="BH81" s="60">
        <f>IF(BH3=Assumptions!$F$6,Assumptions!$C$24,0)+IF(BH3=Assumptions!$F$7,Assumptions!$C$24,0)</f>
        <v/>
      </c>
      <c r="BI81" s="60">
        <f>IF(BI3=Assumptions!$F$6,Assumptions!$C$24,0)+IF(BI3=Assumptions!$F$7,Assumptions!$C$24,0)</f>
        <v/>
      </c>
      <c r="BJ81" s="60">
        <f>IF(BJ3=Assumptions!$F$6,Assumptions!$C$24,0)+IF(BJ3=Assumptions!$F$7,Assumptions!$C$24,0)</f>
        <v/>
      </c>
    </row>
    <row r="82">
      <c r="A82" s="43" t="n"/>
      <c r="B82" s="43" t="inlineStr">
        <is>
          <t>Cash before sweep</t>
        </is>
      </c>
      <c r="C82" s="60">
        <f>C79+C80-C57-C70-C76+C81</f>
        <v/>
      </c>
      <c r="D82" s="60">
        <f>D79+D80-D57-D70-D76+D81</f>
        <v/>
      </c>
      <c r="E82" s="60">
        <f>E79+E80-E57-E70-E76+E81</f>
        <v/>
      </c>
      <c r="F82" s="60">
        <f>F79+F80-F57-F70-F76+F81</f>
        <v/>
      </c>
      <c r="G82" s="60">
        <f>G79+G80-G57-G70-G76+G81</f>
        <v/>
      </c>
      <c r="H82" s="60">
        <f>H79+H80-H57-H70-H76+H81</f>
        <v/>
      </c>
      <c r="I82" s="60">
        <f>I79+I80-I57-I70-I76+I81</f>
        <v/>
      </c>
      <c r="J82" s="60">
        <f>J79+J80-J57-J70-J76+J81</f>
        <v/>
      </c>
      <c r="K82" s="60">
        <f>K79+K80-K57-K70-K76+K81</f>
        <v/>
      </c>
      <c r="L82" s="60">
        <f>L79+L80-L57-L70-L76+L81</f>
        <v/>
      </c>
      <c r="M82" s="60">
        <f>M79+M80-M57-M70-M76+M81</f>
        <v/>
      </c>
      <c r="N82" s="60">
        <f>N79+N80-N57-N70-N76+N81</f>
        <v/>
      </c>
      <c r="O82" s="60">
        <f>O79+O80-O57-O70-O76+O81</f>
        <v/>
      </c>
      <c r="P82" s="60">
        <f>P79+P80-P57-P70-P76+P81</f>
        <v/>
      </c>
      <c r="Q82" s="60">
        <f>Q79+Q80-Q57-Q70-Q76+Q81</f>
        <v/>
      </c>
      <c r="R82" s="60">
        <f>R79+R80-R57-R70-R76+R81</f>
        <v/>
      </c>
      <c r="S82" s="60">
        <f>S79+S80-S57-S70-S76+S81</f>
        <v/>
      </c>
      <c r="T82" s="60">
        <f>T79+T80-T57-T70-T76+T81</f>
        <v/>
      </c>
      <c r="U82" s="60">
        <f>U79+U80-U57-U70-U76+U81</f>
        <v/>
      </c>
      <c r="V82" s="60">
        <f>V79+V80-V57-V70-V76+V81</f>
        <v/>
      </c>
      <c r="W82" s="60">
        <f>W79+W80-W57-W70-W76+W81</f>
        <v/>
      </c>
      <c r="X82" s="60">
        <f>X79+X80-X57-X70-X76+X81</f>
        <v/>
      </c>
      <c r="Y82" s="60">
        <f>Y79+Y80-Y57-Y70-Y76+Y81</f>
        <v/>
      </c>
      <c r="Z82" s="60">
        <f>Z79+Z80-Z57-Z70-Z76+Z81</f>
        <v/>
      </c>
      <c r="AA82" s="60">
        <f>AA79+AA80-AA57-AA70-AA76+AA81</f>
        <v/>
      </c>
      <c r="AB82" s="60">
        <f>AB79+AB80-AB57-AB70-AB76+AB81</f>
        <v/>
      </c>
      <c r="AC82" s="60">
        <f>AC79+AC80-AC57-AC70-AC76+AC81</f>
        <v/>
      </c>
      <c r="AD82" s="60">
        <f>AD79+AD80-AD57-AD70-AD76+AD81</f>
        <v/>
      </c>
      <c r="AE82" s="60">
        <f>AE79+AE80-AE57-AE70-AE76+AE81</f>
        <v/>
      </c>
      <c r="AF82" s="60">
        <f>AF79+AF80-AF57-AF70-AF76+AF81</f>
        <v/>
      </c>
      <c r="AG82" s="60">
        <f>AG79+AG80-AG57-AG70-AG76+AG81</f>
        <v/>
      </c>
      <c r="AH82" s="60">
        <f>AH79+AH80-AH57-AH70-AH76+AH81</f>
        <v/>
      </c>
      <c r="AI82" s="60">
        <f>AI79+AI80-AI57-AI70-AI76+AI81</f>
        <v/>
      </c>
      <c r="AJ82" s="60">
        <f>AJ79+AJ80-AJ57-AJ70-AJ76+AJ81</f>
        <v/>
      </c>
      <c r="AK82" s="60">
        <f>AK79+AK80-AK57-AK70-AK76+AK81</f>
        <v/>
      </c>
      <c r="AL82" s="60">
        <f>AL79+AL80-AL57-AL70-AL76+AL81</f>
        <v/>
      </c>
      <c r="AM82" s="60">
        <f>AM79+AM80-AM57-AM70-AM76+AM81</f>
        <v/>
      </c>
      <c r="AN82" s="60">
        <f>AN79+AN80-AN57-AN70-AN76+AN81</f>
        <v/>
      </c>
      <c r="AO82" s="60">
        <f>AO79+AO80-AO57-AO70-AO76+AO81</f>
        <v/>
      </c>
      <c r="AP82" s="60">
        <f>AP79+AP80-AP57-AP70-AP76+AP81</f>
        <v/>
      </c>
      <c r="AQ82" s="60">
        <f>AQ79+AQ80-AQ57-AQ70-AQ76+AQ81</f>
        <v/>
      </c>
      <c r="AR82" s="60">
        <f>AR79+AR80-AR57-AR70-AR76+AR81</f>
        <v/>
      </c>
      <c r="AS82" s="60">
        <f>AS79+AS80-AS57-AS70-AS76+AS81</f>
        <v/>
      </c>
      <c r="AT82" s="60">
        <f>AT79+AT80-AT57-AT70-AT76+AT81</f>
        <v/>
      </c>
      <c r="AU82" s="60">
        <f>AU79+AU80-AU57-AU70-AU76+AU81</f>
        <v/>
      </c>
      <c r="AV82" s="60">
        <f>AV79+AV80-AV57-AV70-AV76+AV81</f>
        <v/>
      </c>
      <c r="AW82" s="60">
        <f>AW79+AW80-AW57-AW70-AW76+AW81</f>
        <v/>
      </c>
      <c r="AX82" s="60">
        <f>AX79+AX80-AX57-AX70-AX76+AX81</f>
        <v/>
      </c>
      <c r="AY82" s="60">
        <f>AY79+AY80-AY57-AY70-AY76+AY81</f>
        <v/>
      </c>
      <c r="AZ82" s="60">
        <f>AZ79+AZ80-AZ57-AZ70-AZ76+AZ81</f>
        <v/>
      </c>
      <c r="BA82" s="60">
        <f>BA79+BA80-BA57-BA70-BA76+BA81</f>
        <v/>
      </c>
      <c r="BB82" s="60">
        <f>BB79+BB80-BB57-BB70-BB76+BB81</f>
        <v/>
      </c>
      <c r="BC82" s="60">
        <f>BC79+BC80-BC57-BC70-BC76+BC81</f>
        <v/>
      </c>
      <c r="BD82" s="60">
        <f>BD79+BD80-BD57-BD70-BD76+BD81</f>
        <v/>
      </c>
      <c r="BE82" s="60">
        <f>BE79+BE80-BE57-BE70-BE76+BE81</f>
        <v/>
      </c>
      <c r="BF82" s="60">
        <f>BF79+BF80-BF57-BF70-BF76+BF81</f>
        <v/>
      </c>
      <c r="BG82" s="60">
        <f>BG79+BG80-BG57-BG70-BG76+BG81</f>
        <v/>
      </c>
      <c r="BH82" s="60">
        <f>BH79+BH80-BH57-BH70-BH76+BH81</f>
        <v/>
      </c>
      <c r="BI82" s="60">
        <f>BI79+BI80-BI57-BI70-BI76+BI81</f>
        <v/>
      </c>
      <c r="BJ82" s="60">
        <f>BJ79+BJ80-BJ57-BJ70-BJ76+BJ81</f>
        <v/>
      </c>
    </row>
    <row r="83">
      <c r="A83" s="43" t="n"/>
      <c r="B83" s="50" t="inlineStr">
        <is>
          <t>Cash, ending</t>
        </is>
      </c>
      <c r="C83" s="60">
        <f>C82-C77</f>
        <v/>
      </c>
      <c r="D83" s="60">
        <f>D82-D77</f>
        <v/>
      </c>
      <c r="E83" s="60">
        <f>E82-E77</f>
        <v/>
      </c>
      <c r="F83" s="60">
        <f>F82-F77</f>
        <v/>
      </c>
      <c r="G83" s="60">
        <f>G82-G77</f>
        <v/>
      </c>
      <c r="H83" s="60">
        <f>H82-H77</f>
        <v/>
      </c>
      <c r="I83" s="60">
        <f>I82-I77</f>
        <v/>
      </c>
      <c r="J83" s="60">
        <f>J82-J77</f>
        <v/>
      </c>
      <c r="K83" s="60">
        <f>K82-K77</f>
        <v/>
      </c>
      <c r="L83" s="60">
        <f>L82-L77</f>
        <v/>
      </c>
      <c r="M83" s="60">
        <f>M82-M77</f>
        <v/>
      </c>
      <c r="N83" s="60">
        <f>N82-N77</f>
        <v/>
      </c>
      <c r="O83" s="60">
        <f>O82-O77</f>
        <v/>
      </c>
      <c r="P83" s="60">
        <f>P82-P77</f>
        <v/>
      </c>
      <c r="Q83" s="60">
        <f>Q82-Q77</f>
        <v/>
      </c>
      <c r="R83" s="60">
        <f>R82-R77</f>
        <v/>
      </c>
      <c r="S83" s="60">
        <f>S82-S77</f>
        <v/>
      </c>
      <c r="T83" s="60">
        <f>T82-T77</f>
        <v/>
      </c>
      <c r="U83" s="60">
        <f>U82-U77</f>
        <v/>
      </c>
      <c r="V83" s="60">
        <f>V82-V77</f>
        <v/>
      </c>
      <c r="W83" s="60">
        <f>W82-W77</f>
        <v/>
      </c>
      <c r="X83" s="60">
        <f>X82-X77</f>
        <v/>
      </c>
      <c r="Y83" s="60">
        <f>Y82-Y77</f>
        <v/>
      </c>
      <c r="Z83" s="60">
        <f>Z82-Z77</f>
        <v/>
      </c>
      <c r="AA83" s="60">
        <f>AA82-AA77</f>
        <v/>
      </c>
      <c r="AB83" s="60">
        <f>AB82-AB77</f>
        <v/>
      </c>
      <c r="AC83" s="60">
        <f>AC82-AC77</f>
        <v/>
      </c>
      <c r="AD83" s="60">
        <f>AD82-AD77</f>
        <v/>
      </c>
      <c r="AE83" s="60">
        <f>AE82-AE77</f>
        <v/>
      </c>
      <c r="AF83" s="60">
        <f>AF82-AF77</f>
        <v/>
      </c>
      <c r="AG83" s="60">
        <f>AG82-AG77</f>
        <v/>
      </c>
      <c r="AH83" s="60">
        <f>AH82-AH77</f>
        <v/>
      </c>
      <c r="AI83" s="60">
        <f>AI82-AI77</f>
        <v/>
      </c>
      <c r="AJ83" s="60">
        <f>AJ82-AJ77</f>
        <v/>
      </c>
      <c r="AK83" s="60">
        <f>AK82-AK77</f>
        <v/>
      </c>
      <c r="AL83" s="60">
        <f>AL82-AL77</f>
        <v/>
      </c>
      <c r="AM83" s="60">
        <f>AM82-AM77</f>
        <v/>
      </c>
      <c r="AN83" s="60">
        <f>AN82-AN77</f>
        <v/>
      </c>
      <c r="AO83" s="60">
        <f>AO82-AO77</f>
        <v/>
      </c>
      <c r="AP83" s="60">
        <f>AP82-AP77</f>
        <v/>
      </c>
      <c r="AQ83" s="60">
        <f>AQ82-AQ77</f>
        <v/>
      </c>
      <c r="AR83" s="60">
        <f>AR82-AR77</f>
        <v/>
      </c>
      <c r="AS83" s="60">
        <f>AS82-AS77</f>
        <v/>
      </c>
      <c r="AT83" s="60">
        <f>AT82-AT77</f>
        <v/>
      </c>
      <c r="AU83" s="60">
        <f>AU82-AU77</f>
        <v/>
      </c>
      <c r="AV83" s="60">
        <f>AV82-AV77</f>
        <v/>
      </c>
      <c r="AW83" s="60">
        <f>AW82-AW77</f>
        <v/>
      </c>
      <c r="AX83" s="60">
        <f>AX82-AX77</f>
        <v/>
      </c>
      <c r="AY83" s="60">
        <f>AY82-AY77</f>
        <v/>
      </c>
      <c r="AZ83" s="60">
        <f>AZ82-AZ77</f>
        <v/>
      </c>
      <c r="BA83" s="60">
        <f>BA82-BA77</f>
        <v/>
      </c>
      <c r="BB83" s="60">
        <f>BB82-BB77</f>
        <v/>
      </c>
      <c r="BC83" s="60">
        <f>BC82-BC77</f>
        <v/>
      </c>
      <c r="BD83" s="60">
        <f>BD82-BD77</f>
        <v/>
      </c>
      <c r="BE83" s="60">
        <f>BE82-BE77</f>
        <v/>
      </c>
      <c r="BF83" s="60">
        <f>BF82-BF77</f>
        <v/>
      </c>
      <c r="BG83" s="60">
        <f>BG82-BG77</f>
        <v/>
      </c>
      <c r="BH83" s="60">
        <f>BH82-BH77</f>
        <v/>
      </c>
      <c r="BI83" s="60">
        <f>BI82-BI77</f>
        <v/>
      </c>
      <c r="BJ83" s="60">
        <f>BJ82-BJ77</f>
        <v/>
      </c>
    </row>
    <row r="84">
      <c r="A84" s="43" t="n"/>
      <c r="B84" s="43" t="inlineStr">
        <is>
          <t>TTM EBITDA — Platform 1 (annualized from close)</t>
        </is>
      </c>
      <c r="C84" s="60">
        <f>IF(C3&gt;=Assumptions!$F$6,SUM(C$21:C$21)*12/MIN(C3-Assumptions!$F$6+1,MIN(C3,12)),0)</f>
        <v/>
      </c>
      <c r="D84" s="60">
        <f>IF(D3&gt;=Assumptions!$F$6,SUM(C$21:D$21)*12/MIN(D3-Assumptions!$F$6+1,MIN(D3,12)),0)</f>
        <v/>
      </c>
      <c r="E84" s="60">
        <f>IF(E3&gt;=Assumptions!$F$6,SUM(C$21:E$21)*12/MIN(E3-Assumptions!$F$6+1,MIN(E3,12)),0)</f>
        <v/>
      </c>
      <c r="F84" s="60">
        <f>IF(F3&gt;=Assumptions!$F$6,SUM(C$21:F$21)*12/MIN(F3-Assumptions!$F$6+1,MIN(F3,12)),0)</f>
        <v/>
      </c>
      <c r="G84" s="60">
        <f>IF(G3&gt;=Assumptions!$F$6,SUM(C$21:G$21)*12/MIN(G3-Assumptions!$F$6+1,MIN(G3,12)),0)</f>
        <v/>
      </c>
      <c r="H84" s="60">
        <f>IF(H3&gt;=Assumptions!$F$6,SUM(C$21:H$21)*12/MIN(H3-Assumptions!$F$6+1,MIN(H3,12)),0)</f>
        <v/>
      </c>
      <c r="I84" s="60">
        <f>IF(I3&gt;=Assumptions!$F$6,SUM(C$21:I$21)*12/MIN(I3-Assumptions!$F$6+1,MIN(I3,12)),0)</f>
        <v/>
      </c>
      <c r="J84" s="60">
        <f>IF(J3&gt;=Assumptions!$F$6,SUM(C$21:J$21)*12/MIN(J3-Assumptions!$F$6+1,MIN(J3,12)),0)</f>
        <v/>
      </c>
      <c r="K84" s="60">
        <f>IF(K3&gt;=Assumptions!$F$6,SUM(C$21:K$21)*12/MIN(K3-Assumptions!$F$6+1,MIN(K3,12)),0)</f>
        <v/>
      </c>
      <c r="L84" s="60">
        <f>IF(L3&gt;=Assumptions!$F$6,SUM(C$21:L$21)*12/MIN(L3-Assumptions!$F$6+1,MIN(L3,12)),0)</f>
        <v/>
      </c>
      <c r="M84" s="60">
        <f>IF(M3&gt;=Assumptions!$F$6,SUM(C$21:M$21)*12/MIN(M3-Assumptions!$F$6+1,MIN(M3,12)),0)</f>
        <v/>
      </c>
      <c r="N84" s="60">
        <f>IF(N3&gt;=Assumptions!$F$6,SUM(C$21:N$21)*12/MIN(N3-Assumptions!$F$6+1,MIN(N3,12)),0)</f>
        <v/>
      </c>
      <c r="O84" s="60">
        <f>IF(O3&gt;=Assumptions!$F$6,SUM(D$21:O$21)*12/MIN(O3-Assumptions!$F$6+1,MIN(O3,12)),0)</f>
        <v/>
      </c>
      <c r="P84" s="60">
        <f>IF(P3&gt;=Assumptions!$F$6,SUM(E$21:P$21)*12/MIN(P3-Assumptions!$F$6+1,MIN(P3,12)),0)</f>
        <v/>
      </c>
      <c r="Q84" s="60">
        <f>IF(Q3&gt;=Assumptions!$F$6,SUM(F$21:Q$21)*12/MIN(Q3-Assumptions!$F$6+1,MIN(Q3,12)),0)</f>
        <v/>
      </c>
      <c r="R84" s="60">
        <f>IF(R3&gt;=Assumptions!$F$6,SUM(G$21:R$21)*12/MIN(R3-Assumptions!$F$6+1,MIN(R3,12)),0)</f>
        <v/>
      </c>
      <c r="S84" s="60">
        <f>IF(S3&gt;=Assumptions!$F$6,SUM(H$21:S$21)*12/MIN(S3-Assumptions!$F$6+1,MIN(S3,12)),0)</f>
        <v/>
      </c>
      <c r="T84" s="60">
        <f>IF(T3&gt;=Assumptions!$F$6,SUM(I$21:T$21)*12/MIN(T3-Assumptions!$F$6+1,MIN(T3,12)),0)</f>
        <v/>
      </c>
      <c r="U84" s="60">
        <f>IF(U3&gt;=Assumptions!$F$6,SUM(J$21:U$21)*12/MIN(U3-Assumptions!$F$6+1,MIN(U3,12)),0)</f>
        <v/>
      </c>
      <c r="V84" s="60">
        <f>IF(V3&gt;=Assumptions!$F$6,SUM(K$21:V$21)*12/MIN(V3-Assumptions!$F$6+1,MIN(V3,12)),0)</f>
        <v/>
      </c>
      <c r="W84" s="60">
        <f>IF(W3&gt;=Assumptions!$F$6,SUM(L$21:W$21)*12/MIN(W3-Assumptions!$F$6+1,MIN(W3,12)),0)</f>
        <v/>
      </c>
      <c r="X84" s="60">
        <f>IF(X3&gt;=Assumptions!$F$6,SUM(M$21:X$21)*12/MIN(X3-Assumptions!$F$6+1,MIN(X3,12)),0)</f>
        <v/>
      </c>
      <c r="Y84" s="60">
        <f>IF(Y3&gt;=Assumptions!$F$6,SUM(N$21:Y$21)*12/MIN(Y3-Assumptions!$F$6+1,MIN(Y3,12)),0)</f>
        <v/>
      </c>
      <c r="Z84" s="60">
        <f>IF(Z3&gt;=Assumptions!$F$6,SUM(O$21:Z$21)*12/MIN(Z3-Assumptions!$F$6+1,MIN(Z3,12)),0)</f>
        <v/>
      </c>
      <c r="AA84" s="60">
        <f>IF(AA3&gt;=Assumptions!$F$6,SUM(P$21:AA$21)*12/MIN(AA3-Assumptions!$F$6+1,MIN(AA3,12)),0)</f>
        <v/>
      </c>
      <c r="AB84" s="60">
        <f>IF(AB3&gt;=Assumptions!$F$6,SUM(Q$21:AB$21)*12/MIN(AB3-Assumptions!$F$6+1,MIN(AB3,12)),0)</f>
        <v/>
      </c>
      <c r="AC84" s="60">
        <f>IF(AC3&gt;=Assumptions!$F$6,SUM(R$21:AC$21)*12/MIN(AC3-Assumptions!$F$6+1,MIN(AC3,12)),0)</f>
        <v/>
      </c>
      <c r="AD84" s="60">
        <f>IF(AD3&gt;=Assumptions!$F$6,SUM(S$21:AD$21)*12/MIN(AD3-Assumptions!$F$6+1,MIN(AD3,12)),0)</f>
        <v/>
      </c>
      <c r="AE84" s="60">
        <f>IF(AE3&gt;=Assumptions!$F$6,SUM(T$21:AE$21)*12/MIN(AE3-Assumptions!$F$6+1,MIN(AE3,12)),0)</f>
        <v/>
      </c>
      <c r="AF84" s="60">
        <f>IF(AF3&gt;=Assumptions!$F$6,SUM(U$21:AF$21)*12/MIN(AF3-Assumptions!$F$6+1,MIN(AF3,12)),0)</f>
        <v/>
      </c>
      <c r="AG84" s="60">
        <f>IF(AG3&gt;=Assumptions!$F$6,SUM(V$21:AG$21)*12/MIN(AG3-Assumptions!$F$6+1,MIN(AG3,12)),0)</f>
        <v/>
      </c>
      <c r="AH84" s="60">
        <f>IF(AH3&gt;=Assumptions!$F$6,SUM(W$21:AH$21)*12/MIN(AH3-Assumptions!$F$6+1,MIN(AH3,12)),0)</f>
        <v/>
      </c>
      <c r="AI84" s="60">
        <f>IF(AI3&gt;=Assumptions!$F$6,SUM(X$21:AI$21)*12/MIN(AI3-Assumptions!$F$6+1,MIN(AI3,12)),0)</f>
        <v/>
      </c>
      <c r="AJ84" s="60">
        <f>IF(AJ3&gt;=Assumptions!$F$6,SUM(Y$21:AJ$21)*12/MIN(AJ3-Assumptions!$F$6+1,MIN(AJ3,12)),0)</f>
        <v/>
      </c>
      <c r="AK84" s="60">
        <f>IF(AK3&gt;=Assumptions!$F$6,SUM(Z$21:AK$21)*12/MIN(AK3-Assumptions!$F$6+1,MIN(AK3,12)),0)</f>
        <v/>
      </c>
      <c r="AL84" s="60">
        <f>IF(AL3&gt;=Assumptions!$F$6,SUM(AA$21:AL$21)*12/MIN(AL3-Assumptions!$F$6+1,MIN(AL3,12)),0)</f>
        <v/>
      </c>
      <c r="AM84" s="60">
        <f>IF(AM3&gt;=Assumptions!$F$6,SUM(AB$21:AM$21)*12/MIN(AM3-Assumptions!$F$6+1,MIN(AM3,12)),0)</f>
        <v/>
      </c>
      <c r="AN84" s="60">
        <f>IF(AN3&gt;=Assumptions!$F$6,SUM(AC$21:AN$21)*12/MIN(AN3-Assumptions!$F$6+1,MIN(AN3,12)),0)</f>
        <v/>
      </c>
      <c r="AO84" s="60">
        <f>IF(AO3&gt;=Assumptions!$F$6,SUM(AD$21:AO$21)*12/MIN(AO3-Assumptions!$F$6+1,MIN(AO3,12)),0)</f>
        <v/>
      </c>
      <c r="AP84" s="60">
        <f>IF(AP3&gt;=Assumptions!$F$6,SUM(AE$21:AP$21)*12/MIN(AP3-Assumptions!$F$6+1,MIN(AP3,12)),0)</f>
        <v/>
      </c>
      <c r="AQ84" s="60">
        <f>IF(AQ3&gt;=Assumptions!$F$6,SUM(AF$21:AQ$21)*12/MIN(AQ3-Assumptions!$F$6+1,MIN(AQ3,12)),0)</f>
        <v/>
      </c>
      <c r="AR84" s="60">
        <f>IF(AR3&gt;=Assumptions!$F$6,SUM(AG$21:AR$21)*12/MIN(AR3-Assumptions!$F$6+1,MIN(AR3,12)),0)</f>
        <v/>
      </c>
      <c r="AS84" s="60">
        <f>IF(AS3&gt;=Assumptions!$F$6,SUM(AH$21:AS$21)*12/MIN(AS3-Assumptions!$F$6+1,MIN(AS3,12)),0)</f>
        <v/>
      </c>
      <c r="AT84" s="60">
        <f>IF(AT3&gt;=Assumptions!$F$6,SUM(AI$21:AT$21)*12/MIN(AT3-Assumptions!$F$6+1,MIN(AT3,12)),0)</f>
        <v/>
      </c>
      <c r="AU84" s="60">
        <f>IF(AU3&gt;=Assumptions!$F$6,SUM(AJ$21:AU$21)*12/MIN(AU3-Assumptions!$F$6+1,MIN(AU3,12)),0)</f>
        <v/>
      </c>
      <c r="AV84" s="60">
        <f>IF(AV3&gt;=Assumptions!$F$6,SUM(AK$21:AV$21)*12/MIN(AV3-Assumptions!$F$6+1,MIN(AV3,12)),0)</f>
        <v/>
      </c>
      <c r="AW84" s="60">
        <f>IF(AW3&gt;=Assumptions!$F$6,SUM(AL$21:AW$21)*12/MIN(AW3-Assumptions!$F$6+1,MIN(AW3,12)),0)</f>
        <v/>
      </c>
      <c r="AX84" s="60">
        <f>IF(AX3&gt;=Assumptions!$F$6,SUM(AM$21:AX$21)*12/MIN(AX3-Assumptions!$F$6+1,MIN(AX3,12)),0)</f>
        <v/>
      </c>
      <c r="AY84" s="60">
        <f>IF(AY3&gt;=Assumptions!$F$6,SUM(AN$21:AY$21)*12/MIN(AY3-Assumptions!$F$6+1,MIN(AY3,12)),0)</f>
        <v/>
      </c>
      <c r="AZ84" s="60">
        <f>IF(AZ3&gt;=Assumptions!$F$6,SUM(AO$21:AZ$21)*12/MIN(AZ3-Assumptions!$F$6+1,MIN(AZ3,12)),0)</f>
        <v/>
      </c>
      <c r="BA84" s="60">
        <f>IF(BA3&gt;=Assumptions!$F$6,SUM(AP$21:BA$21)*12/MIN(BA3-Assumptions!$F$6+1,MIN(BA3,12)),0)</f>
        <v/>
      </c>
      <c r="BB84" s="60">
        <f>IF(BB3&gt;=Assumptions!$F$6,SUM(AQ$21:BB$21)*12/MIN(BB3-Assumptions!$F$6+1,MIN(BB3,12)),0)</f>
        <v/>
      </c>
      <c r="BC84" s="60">
        <f>IF(BC3&gt;=Assumptions!$F$6,SUM(AR$21:BC$21)*12/MIN(BC3-Assumptions!$F$6+1,MIN(BC3,12)),0)</f>
        <v/>
      </c>
      <c r="BD84" s="60">
        <f>IF(BD3&gt;=Assumptions!$F$6,SUM(AS$21:BD$21)*12/MIN(BD3-Assumptions!$F$6+1,MIN(BD3,12)),0)</f>
        <v/>
      </c>
      <c r="BE84" s="60">
        <f>IF(BE3&gt;=Assumptions!$F$6,SUM(AT$21:BE$21)*12/MIN(BE3-Assumptions!$F$6+1,MIN(BE3,12)),0)</f>
        <v/>
      </c>
      <c r="BF84" s="60">
        <f>IF(BF3&gt;=Assumptions!$F$6,SUM(AU$21:BF$21)*12/MIN(BF3-Assumptions!$F$6+1,MIN(BF3,12)),0)</f>
        <v/>
      </c>
      <c r="BG84" s="60">
        <f>IF(BG3&gt;=Assumptions!$F$6,SUM(AV$21:BG$21)*12/MIN(BG3-Assumptions!$F$6+1,MIN(BG3,12)),0)</f>
        <v/>
      </c>
      <c r="BH84" s="60">
        <f>IF(BH3&gt;=Assumptions!$F$6,SUM(AW$21:BH$21)*12/MIN(BH3-Assumptions!$F$6+1,MIN(BH3,12)),0)</f>
        <v/>
      </c>
      <c r="BI84" s="60">
        <f>IF(BI3&gt;=Assumptions!$F$6,SUM(AX$21:BI$21)*12/MIN(BI3-Assumptions!$F$6+1,MIN(BI3,12)),0)</f>
        <v/>
      </c>
      <c r="BJ84" s="60">
        <f>IF(BJ3&gt;=Assumptions!$F$6,SUM(AY$21:BJ$21)*12/MIN(BJ3-Assumptions!$F$6+1,MIN(BJ3,12)),0)</f>
        <v/>
      </c>
    </row>
    <row r="85">
      <c r="A85" s="43" t="n"/>
      <c r="B85" s="43" t="inlineStr">
        <is>
          <t>TTM EBITDA — Platform 2 (annualized from close)</t>
        </is>
      </c>
      <c r="C85" s="60">
        <f>IF(C3&gt;=Assumptions!$F$7,SUM(C$22:C$22)*12/MIN(C3-Assumptions!$F$7+1,MIN(C3,12)),0)</f>
        <v/>
      </c>
      <c r="D85" s="60">
        <f>IF(D3&gt;=Assumptions!$F$7,SUM(C$22:D$22)*12/MIN(D3-Assumptions!$F$7+1,MIN(D3,12)),0)</f>
        <v/>
      </c>
      <c r="E85" s="60">
        <f>IF(E3&gt;=Assumptions!$F$7,SUM(C$22:E$22)*12/MIN(E3-Assumptions!$F$7+1,MIN(E3,12)),0)</f>
        <v/>
      </c>
      <c r="F85" s="60">
        <f>IF(F3&gt;=Assumptions!$F$7,SUM(C$22:F$22)*12/MIN(F3-Assumptions!$F$7+1,MIN(F3,12)),0)</f>
        <v/>
      </c>
      <c r="G85" s="60">
        <f>IF(G3&gt;=Assumptions!$F$7,SUM(C$22:G$22)*12/MIN(G3-Assumptions!$F$7+1,MIN(G3,12)),0)</f>
        <v/>
      </c>
      <c r="H85" s="60">
        <f>IF(H3&gt;=Assumptions!$F$7,SUM(C$22:H$22)*12/MIN(H3-Assumptions!$F$7+1,MIN(H3,12)),0)</f>
        <v/>
      </c>
      <c r="I85" s="60">
        <f>IF(I3&gt;=Assumptions!$F$7,SUM(C$22:I$22)*12/MIN(I3-Assumptions!$F$7+1,MIN(I3,12)),0)</f>
        <v/>
      </c>
      <c r="J85" s="60">
        <f>IF(J3&gt;=Assumptions!$F$7,SUM(C$22:J$22)*12/MIN(J3-Assumptions!$F$7+1,MIN(J3,12)),0)</f>
        <v/>
      </c>
      <c r="K85" s="60">
        <f>IF(K3&gt;=Assumptions!$F$7,SUM(C$22:K$22)*12/MIN(K3-Assumptions!$F$7+1,MIN(K3,12)),0)</f>
        <v/>
      </c>
      <c r="L85" s="60">
        <f>IF(L3&gt;=Assumptions!$F$7,SUM(C$22:L$22)*12/MIN(L3-Assumptions!$F$7+1,MIN(L3,12)),0)</f>
        <v/>
      </c>
      <c r="M85" s="60">
        <f>IF(M3&gt;=Assumptions!$F$7,SUM(C$22:M$22)*12/MIN(M3-Assumptions!$F$7+1,MIN(M3,12)),0)</f>
        <v/>
      </c>
      <c r="N85" s="60">
        <f>IF(N3&gt;=Assumptions!$F$7,SUM(C$22:N$22)*12/MIN(N3-Assumptions!$F$7+1,MIN(N3,12)),0)</f>
        <v/>
      </c>
      <c r="O85" s="60">
        <f>IF(O3&gt;=Assumptions!$F$7,SUM(D$22:O$22)*12/MIN(O3-Assumptions!$F$7+1,MIN(O3,12)),0)</f>
        <v/>
      </c>
      <c r="P85" s="60">
        <f>IF(P3&gt;=Assumptions!$F$7,SUM(E$22:P$22)*12/MIN(P3-Assumptions!$F$7+1,MIN(P3,12)),0)</f>
        <v/>
      </c>
      <c r="Q85" s="60">
        <f>IF(Q3&gt;=Assumptions!$F$7,SUM(F$22:Q$22)*12/MIN(Q3-Assumptions!$F$7+1,MIN(Q3,12)),0)</f>
        <v/>
      </c>
      <c r="R85" s="60">
        <f>IF(R3&gt;=Assumptions!$F$7,SUM(G$22:R$22)*12/MIN(R3-Assumptions!$F$7+1,MIN(R3,12)),0)</f>
        <v/>
      </c>
      <c r="S85" s="60">
        <f>IF(S3&gt;=Assumptions!$F$7,SUM(H$22:S$22)*12/MIN(S3-Assumptions!$F$7+1,MIN(S3,12)),0)</f>
        <v/>
      </c>
      <c r="T85" s="60">
        <f>IF(T3&gt;=Assumptions!$F$7,SUM(I$22:T$22)*12/MIN(T3-Assumptions!$F$7+1,MIN(T3,12)),0)</f>
        <v/>
      </c>
      <c r="U85" s="60">
        <f>IF(U3&gt;=Assumptions!$F$7,SUM(J$22:U$22)*12/MIN(U3-Assumptions!$F$7+1,MIN(U3,12)),0)</f>
        <v/>
      </c>
      <c r="V85" s="60">
        <f>IF(V3&gt;=Assumptions!$F$7,SUM(K$22:V$22)*12/MIN(V3-Assumptions!$F$7+1,MIN(V3,12)),0)</f>
        <v/>
      </c>
      <c r="W85" s="60">
        <f>IF(W3&gt;=Assumptions!$F$7,SUM(L$22:W$22)*12/MIN(W3-Assumptions!$F$7+1,MIN(W3,12)),0)</f>
        <v/>
      </c>
      <c r="X85" s="60">
        <f>IF(X3&gt;=Assumptions!$F$7,SUM(M$22:X$22)*12/MIN(X3-Assumptions!$F$7+1,MIN(X3,12)),0)</f>
        <v/>
      </c>
      <c r="Y85" s="60">
        <f>IF(Y3&gt;=Assumptions!$F$7,SUM(N$22:Y$22)*12/MIN(Y3-Assumptions!$F$7+1,MIN(Y3,12)),0)</f>
        <v/>
      </c>
      <c r="Z85" s="60">
        <f>IF(Z3&gt;=Assumptions!$F$7,SUM(O$22:Z$22)*12/MIN(Z3-Assumptions!$F$7+1,MIN(Z3,12)),0)</f>
        <v/>
      </c>
      <c r="AA85" s="60">
        <f>IF(AA3&gt;=Assumptions!$F$7,SUM(P$22:AA$22)*12/MIN(AA3-Assumptions!$F$7+1,MIN(AA3,12)),0)</f>
        <v/>
      </c>
      <c r="AB85" s="60">
        <f>IF(AB3&gt;=Assumptions!$F$7,SUM(Q$22:AB$22)*12/MIN(AB3-Assumptions!$F$7+1,MIN(AB3,12)),0)</f>
        <v/>
      </c>
      <c r="AC85" s="60">
        <f>IF(AC3&gt;=Assumptions!$F$7,SUM(R$22:AC$22)*12/MIN(AC3-Assumptions!$F$7+1,MIN(AC3,12)),0)</f>
        <v/>
      </c>
      <c r="AD85" s="60">
        <f>IF(AD3&gt;=Assumptions!$F$7,SUM(S$22:AD$22)*12/MIN(AD3-Assumptions!$F$7+1,MIN(AD3,12)),0)</f>
        <v/>
      </c>
      <c r="AE85" s="60">
        <f>IF(AE3&gt;=Assumptions!$F$7,SUM(T$22:AE$22)*12/MIN(AE3-Assumptions!$F$7+1,MIN(AE3,12)),0)</f>
        <v/>
      </c>
      <c r="AF85" s="60">
        <f>IF(AF3&gt;=Assumptions!$F$7,SUM(U$22:AF$22)*12/MIN(AF3-Assumptions!$F$7+1,MIN(AF3,12)),0)</f>
        <v/>
      </c>
      <c r="AG85" s="60">
        <f>IF(AG3&gt;=Assumptions!$F$7,SUM(V$22:AG$22)*12/MIN(AG3-Assumptions!$F$7+1,MIN(AG3,12)),0)</f>
        <v/>
      </c>
      <c r="AH85" s="60">
        <f>IF(AH3&gt;=Assumptions!$F$7,SUM(W$22:AH$22)*12/MIN(AH3-Assumptions!$F$7+1,MIN(AH3,12)),0)</f>
        <v/>
      </c>
      <c r="AI85" s="60">
        <f>IF(AI3&gt;=Assumptions!$F$7,SUM(X$22:AI$22)*12/MIN(AI3-Assumptions!$F$7+1,MIN(AI3,12)),0)</f>
        <v/>
      </c>
      <c r="AJ85" s="60">
        <f>IF(AJ3&gt;=Assumptions!$F$7,SUM(Y$22:AJ$22)*12/MIN(AJ3-Assumptions!$F$7+1,MIN(AJ3,12)),0)</f>
        <v/>
      </c>
      <c r="AK85" s="60">
        <f>IF(AK3&gt;=Assumptions!$F$7,SUM(Z$22:AK$22)*12/MIN(AK3-Assumptions!$F$7+1,MIN(AK3,12)),0)</f>
        <v/>
      </c>
      <c r="AL85" s="60">
        <f>IF(AL3&gt;=Assumptions!$F$7,SUM(AA$22:AL$22)*12/MIN(AL3-Assumptions!$F$7+1,MIN(AL3,12)),0)</f>
        <v/>
      </c>
      <c r="AM85" s="60">
        <f>IF(AM3&gt;=Assumptions!$F$7,SUM(AB$22:AM$22)*12/MIN(AM3-Assumptions!$F$7+1,MIN(AM3,12)),0)</f>
        <v/>
      </c>
      <c r="AN85" s="60">
        <f>IF(AN3&gt;=Assumptions!$F$7,SUM(AC$22:AN$22)*12/MIN(AN3-Assumptions!$F$7+1,MIN(AN3,12)),0)</f>
        <v/>
      </c>
      <c r="AO85" s="60">
        <f>IF(AO3&gt;=Assumptions!$F$7,SUM(AD$22:AO$22)*12/MIN(AO3-Assumptions!$F$7+1,MIN(AO3,12)),0)</f>
        <v/>
      </c>
      <c r="AP85" s="60">
        <f>IF(AP3&gt;=Assumptions!$F$7,SUM(AE$22:AP$22)*12/MIN(AP3-Assumptions!$F$7+1,MIN(AP3,12)),0)</f>
        <v/>
      </c>
      <c r="AQ85" s="60">
        <f>IF(AQ3&gt;=Assumptions!$F$7,SUM(AF$22:AQ$22)*12/MIN(AQ3-Assumptions!$F$7+1,MIN(AQ3,12)),0)</f>
        <v/>
      </c>
      <c r="AR85" s="60">
        <f>IF(AR3&gt;=Assumptions!$F$7,SUM(AG$22:AR$22)*12/MIN(AR3-Assumptions!$F$7+1,MIN(AR3,12)),0)</f>
        <v/>
      </c>
      <c r="AS85" s="60">
        <f>IF(AS3&gt;=Assumptions!$F$7,SUM(AH$22:AS$22)*12/MIN(AS3-Assumptions!$F$7+1,MIN(AS3,12)),0)</f>
        <v/>
      </c>
      <c r="AT85" s="60">
        <f>IF(AT3&gt;=Assumptions!$F$7,SUM(AI$22:AT$22)*12/MIN(AT3-Assumptions!$F$7+1,MIN(AT3,12)),0)</f>
        <v/>
      </c>
      <c r="AU85" s="60">
        <f>IF(AU3&gt;=Assumptions!$F$7,SUM(AJ$22:AU$22)*12/MIN(AU3-Assumptions!$F$7+1,MIN(AU3,12)),0)</f>
        <v/>
      </c>
      <c r="AV85" s="60">
        <f>IF(AV3&gt;=Assumptions!$F$7,SUM(AK$22:AV$22)*12/MIN(AV3-Assumptions!$F$7+1,MIN(AV3,12)),0)</f>
        <v/>
      </c>
      <c r="AW85" s="60">
        <f>IF(AW3&gt;=Assumptions!$F$7,SUM(AL$22:AW$22)*12/MIN(AW3-Assumptions!$F$7+1,MIN(AW3,12)),0)</f>
        <v/>
      </c>
      <c r="AX85" s="60">
        <f>IF(AX3&gt;=Assumptions!$F$7,SUM(AM$22:AX$22)*12/MIN(AX3-Assumptions!$F$7+1,MIN(AX3,12)),0)</f>
        <v/>
      </c>
      <c r="AY85" s="60">
        <f>IF(AY3&gt;=Assumptions!$F$7,SUM(AN$22:AY$22)*12/MIN(AY3-Assumptions!$F$7+1,MIN(AY3,12)),0)</f>
        <v/>
      </c>
      <c r="AZ85" s="60">
        <f>IF(AZ3&gt;=Assumptions!$F$7,SUM(AO$22:AZ$22)*12/MIN(AZ3-Assumptions!$F$7+1,MIN(AZ3,12)),0)</f>
        <v/>
      </c>
      <c r="BA85" s="60">
        <f>IF(BA3&gt;=Assumptions!$F$7,SUM(AP$22:BA$22)*12/MIN(BA3-Assumptions!$F$7+1,MIN(BA3,12)),0)</f>
        <v/>
      </c>
      <c r="BB85" s="60">
        <f>IF(BB3&gt;=Assumptions!$F$7,SUM(AQ$22:BB$22)*12/MIN(BB3-Assumptions!$F$7+1,MIN(BB3,12)),0)</f>
        <v/>
      </c>
      <c r="BC85" s="60">
        <f>IF(BC3&gt;=Assumptions!$F$7,SUM(AR$22:BC$22)*12/MIN(BC3-Assumptions!$F$7+1,MIN(BC3,12)),0)</f>
        <v/>
      </c>
      <c r="BD85" s="60">
        <f>IF(BD3&gt;=Assumptions!$F$7,SUM(AS$22:BD$22)*12/MIN(BD3-Assumptions!$F$7+1,MIN(BD3,12)),0)</f>
        <v/>
      </c>
      <c r="BE85" s="60">
        <f>IF(BE3&gt;=Assumptions!$F$7,SUM(AT$22:BE$22)*12/MIN(BE3-Assumptions!$F$7+1,MIN(BE3,12)),0)</f>
        <v/>
      </c>
      <c r="BF85" s="60">
        <f>IF(BF3&gt;=Assumptions!$F$7,SUM(AU$22:BF$22)*12/MIN(BF3-Assumptions!$F$7+1,MIN(BF3,12)),0)</f>
        <v/>
      </c>
      <c r="BG85" s="60">
        <f>IF(BG3&gt;=Assumptions!$F$7,SUM(AV$22:BG$22)*12/MIN(BG3-Assumptions!$F$7+1,MIN(BG3,12)),0)</f>
        <v/>
      </c>
      <c r="BH85" s="60">
        <f>IF(BH3&gt;=Assumptions!$F$7,SUM(AW$22:BH$22)*12/MIN(BH3-Assumptions!$F$7+1,MIN(BH3,12)),0)</f>
        <v/>
      </c>
      <c r="BI85" s="60">
        <f>IF(BI3&gt;=Assumptions!$F$7,SUM(AX$22:BI$22)*12/MIN(BI3-Assumptions!$F$7+1,MIN(BI3,12)),0)</f>
        <v/>
      </c>
      <c r="BJ85" s="60">
        <f>IF(BJ3&gt;=Assumptions!$F$7,SUM(AY$22:BJ$22)*12/MIN(BJ3-Assumptions!$F$7+1,MIN(BJ3,12)),0)</f>
        <v/>
      </c>
    </row>
    <row r="86">
      <c r="A86" s="43" t="n"/>
      <c r="B86" s="43" t="inlineStr">
        <is>
          <t>TTM EBITDA — Add-ons (each annualized from close)</t>
        </is>
      </c>
      <c r="C86" s="60">
        <f>IF(AND(N(Assumptions!$D$35)&gt;0,C3&gt;=((Assumptions!$C$35-1)*12+7)),SUM(C$31:C$31)*12/MIN(C3-((Assumptions!$C$35-1)*12+7)+1,MIN(C3,12)),0)+IF(AND(N(Assumptions!$D$36)&gt;0,C3&gt;=((Assumptions!$C$36-1)*12+7)),SUM(C$32:C$32)*12/MIN(C3-((Assumptions!$C$36-1)*12+7)+1,MIN(C3,12)),0)+IF(AND(N(Assumptions!$D$37)&gt;0,C3&gt;=((Assumptions!$C$37-1)*12+7)),SUM(C$33:C$33)*12/MIN(C3-((Assumptions!$C$37-1)*12+7)+1,MIN(C3,12)),0)+IF(AND(N(Assumptions!$D$38)&gt;0,C3&gt;=((Assumptions!$C$38-1)*12+7)),SUM(C$34:C$34)*12/MIN(C3-((Assumptions!$C$38-1)*12+7)+1,MIN(C3,12)),0)+IF(AND(N(Assumptions!$D$39)&gt;0,C3&gt;=((Assumptions!$C$39-1)*12+7)),SUM(C$35:C$35)*12/MIN(C3-((Assumptions!$C$39-1)*12+7)+1,MIN(C3,12)),0)+IF(AND(N(Assumptions!$D$40)&gt;0,C3&gt;=((Assumptions!$C$40-1)*12+7)),SUM(C$36:C$36)*12/MIN(C3-((Assumptions!$C$40-1)*12+7)+1,MIN(C3,12)),0)+IF(AND(N(Assumptions!$D$41)&gt;0,C3&gt;=((Assumptions!$C$41-1)*12+7)),SUM(C$37:C$37)*12/MIN(C3-((Assumptions!$C$41-1)*12+7)+1,MIN(C3,12)),0)+IF(AND(N(Assumptions!$D$42)&gt;0,C3&gt;=((Assumptions!$C$42-1)*12+7)),SUM(C$38:C$38)*12/MIN(C3-((Assumptions!$C$42-1)*12+7)+1,MIN(C3,12)),0)</f>
        <v/>
      </c>
      <c r="D86" s="60">
        <f>IF(AND(N(Assumptions!$D$35)&gt;0,D3&gt;=((Assumptions!$C$35-1)*12+7)),SUM(C$31:D$31)*12/MIN(D3-((Assumptions!$C$35-1)*12+7)+1,MIN(D3,12)),0)+IF(AND(N(Assumptions!$D$36)&gt;0,D3&gt;=((Assumptions!$C$36-1)*12+7)),SUM(C$32:D$32)*12/MIN(D3-((Assumptions!$C$36-1)*12+7)+1,MIN(D3,12)),0)+IF(AND(N(Assumptions!$D$37)&gt;0,D3&gt;=((Assumptions!$C$37-1)*12+7)),SUM(C$33:D$33)*12/MIN(D3-((Assumptions!$C$37-1)*12+7)+1,MIN(D3,12)),0)+IF(AND(N(Assumptions!$D$38)&gt;0,D3&gt;=((Assumptions!$C$38-1)*12+7)),SUM(C$34:D$34)*12/MIN(D3-((Assumptions!$C$38-1)*12+7)+1,MIN(D3,12)),0)+IF(AND(N(Assumptions!$D$39)&gt;0,D3&gt;=((Assumptions!$C$39-1)*12+7)),SUM(C$35:D$35)*12/MIN(D3-((Assumptions!$C$39-1)*12+7)+1,MIN(D3,12)),0)+IF(AND(N(Assumptions!$D$40)&gt;0,D3&gt;=((Assumptions!$C$40-1)*12+7)),SUM(C$36:D$36)*12/MIN(D3-((Assumptions!$C$40-1)*12+7)+1,MIN(D3,12)),0)+IF(AND(N(Assumptions!$D$41)&gt;0,D3&gt;=((Assumptions!$C$41-1)*12+7)),SUM(C$37:D$37)*12/MIN(D3-((Assumptions!$C$41-1)*12+7)+1,MIN(D3,12)),0)+IF(AND(N(Assumptions!$D$42)&gt;0,D3&gt;=((Assumptions!$C$42-1)*12+7)),SUM(C$38:D$38)*12/MIN(D3-((Assumptions!$C$42-1)*12+7)+1,MIN(D3,12)),0)</f>
        <v/>
      </c>
      <c r="E86" s="60">
        <f>IF(AND(N(Assumptions!$D$35)&gt;0,E3&gt;=((Assumptions!$C$35-1)*12+7)),SUM(C$31:E$31)*12/MIN(E3-((Assumptions!$C$35-1)*12+7)+1,MIN(E3,12)),0)+IF(AND(N(Assumptions!$D$36)&gt;0,E3&gt;=((Assumptions!$C$36-1)*12+7)),SUM(C$32:E$32)*12/MIN(E3-((Assumptions!$C$36-1)*12+7)+1,MIN(E3,12)),0)+IF(AND(N(Assumptions!$D$37)&gt;0,E3&gt;=((Assumptions!$C$37-1)*12+7)),SUM(C$33:E$33)*12/MIN(E3-((Assumptions!$C$37-1)*12+7)+1,MIN(E3,12)),0)+IF(AND(N(Assumptions!$D$38)&gt;0,E3&gt;=((Assumptions!$C$38-1)*12+7)),SUM(C$34:E$34)*12/MIN(E3-((Assumptions!$C$38-1)*12+7)+1,MIN(E3,12)),0)+IF(AND(N(Assumptions!$D$39)&gt;0,E3&gt;=((Assumptions!$C$39-1)*12+7)),SUM(C$35:E$35)*12/MIN(E3-((Assumptions!$C$39-1)*12+7)+1,MIN(E3,12)),0)+IF(AND(N(Assumptions!$D$40)&gt;0,E3&gt;=((Assumptions!$C$40-1)*12+7)),SUM(C$36:E$36)*12/MIN(E3-((Assumptions!$C$40-1)*12+7)+1,MIN(E3,12)),0)+IF(AND(N(Assumptions!$D$41)&gt;0,E3&gt;=((Assumptions!$C$41-1)*12+7)),SUM(C$37:E$37)*12/MIN(E3-((Assumptions!$C$41-1)*12+7)+1,MIN(E3,12)),0)+IF(AND(N(Assumptions!$D$42)&gt;0,E3&gt;=((Assumptions!$C$42-1)*12+7)),SUM(C$38:E$38)*12/MIN(E3-((Assumptions!$C$42-1)*12+7)+1,MIN(E3,12)),0)</f>
        <v/>
      </c>
      <c r="F86" s="60">
        <f>IF(AND(N(Assumptions!$D$35)&gt;0,F3&gt;=((Assumptions!$C$35-1)*12+7)),SUM(C$31:F$31)*12/MIN(F3-((Assumptions!$C$35-1)*12+7)+1,MIN(F3,12)),0)+IF(AND(N(Assumptions!$D$36)&gt;0,F3&gt;=((Assumptions!$C$36-1)*12+7)),SUM(C$32:F$32)*12/MIN(F3-((Assumptions!$C$36-1)*12+7)+1,MIN(F3,12)),0)+IF(AND(N(Assumptions!$D$37)&gt;0,F3&gt;=((Assumptions!$C$37-1)*12+7)),SUM(C$33:F$33)*12/MIN(F3-((Assumptions!$C$37-1)*12+7)+1,MIN(F3,12)),0)+IF(AND(N(Assumptions!$D$38)&gt;0,F3&gt;=((Assumptions!$C$38-1)*12+7)),SUM(C$34:F$34)*12/MIN(F3-((Assumptions!$C$38-1)*12+7)+1,MIN(F3,12)),0)+IF(AND(N(Assumptions!$D$39)&gt;0,F3&gt;=((Assumptions!$C$39-1)*12+7)),SUM(C$35:F$35)*12/MIN(F3-((Assumptions!$C$39-1)*12+7)+1,MIN(F3,12)),0)+IF(AND(N(Assumptions!$D$40)&gt;0,F3&gt;=((Assumptions!$C$40-1)*12+7)),SUM(C$36:F$36)*12/MIN(F3-((Assumptions!$C$40-1)*12+7)+1,MIN(F3,12)),0)+IF(AND(N(Assumptions!$D$41)&gt;0,F3&gt;=((Assumptions!$C$41-1)*12+7)),SUM(C$37:F$37)*12/MIN(F3-((Assumptions!$C$41-1)*12+7)+1,MIN(F3,12)),0)+IF(AND(N(Assumptions!$D$42)&gt;0,F3&gt;=((Assumptions!$C$42-1)*12+7)),SUM(C$38:F$38)*12/MIN(F3-((Assumptions!$C$42-1)*12+7)+1,MIN(F3,12)),0)</f>
        <v/>
      </c>
      <c r="G86" s="60">
        <f>IF(AND(N(Assumptions!$D$35)&gt;0,G3&gt;=((Assumptions!$C$35-1)*12+7)),SUM(C$31:G$31)*12/MIN(G3-((Assumptions!$C$35-1)*12+7)+1,MIN(G3,12)),0)+IF(AND(N(Assumptions!$D$36)&gt;0,G3&gt;=((Assumptions!$C$36-1)*12+7)),SUM(C$32:G$32)*12/MIN(G3-((Assumptions!$C$36-1)*12+7)+1,MIN(G3,12)),0)+IF(AND(N(Assumptions!$D$37)&gt;0,G3&gt;=((Assumptions!$C$37-1)*12+7)),SUM(C$33:G$33)*12/MIN(G3-((Assumptions!$C$37-1)*12+7)+1,MIN(G3,12)),0)+IF(AND(N(Assumptions!$D$38)&gt;0,G3&gt;=((Assumptions!$C$38-1)*12+7)),SUM(C$34:G$34)*12/MIN(G3-((Assumptions!$C$38-1)*12+7)+1,MIN(G3,12)),0)+IF(AND(N(Assumptions!$D$39)&gt;0,G3&gt;=((Assumptions!$C$39-1)*12+7)),SUM(C$35:G$35)*12/MIN(G3-((Assumptions!$C$39-1)*12+7)+1,MIN(G3,12)),0)+IF(AND(N(Assumptions!$D$40)&gt;0,G3&gt;=((Assumptions!$C$40-1)*12+7)),SUM(C$36:G$36)*12/MIN(G3-((Assumptions!$C$40-1)*12+7)+1,MIN(G3,12)),0)+IF(AND(N(Assumptions!$D$41)&gt;0,G3&gt;=((Assumptions!$C$41-1)*12+7)),SUM(C$37:G$37)*12/MIN(G3-((Assumptions!$C$41-1)*12+7)+1,MIN(G3,12)),0)+IF(AND(N(Assumptions!$D$42)&gt;0,G3&gt;=((Assumptions!$C$42-1)*12+7)),SUM(C$38:G$38)*12/MIN(G3-((Assumptions!$C$42-1)*12+7)+1,MIN(G3,12)),0)</f>
        <v/>
      </c>
      <c r="H86" s="60">
        <f>IF(AND(N(Assumptions!$D$35)&gt;0,H3&gt;=((Assumptions!$C$35-1)*12+7)),SUM(C$31:H$31)*12/MIN(H3-((Assumptions!$C$35-1)*12+7)+1,MIN(H3,12)),0)+IF(AND(N(Assumptions!$D$36)&gt;0,H3&gt;=((Assumptions!$C$36-1)*12+7)),SUM(C$32:H$32)*12/MIN(H3-((Assumptions!$C$36-1)*12+7)+1,MIN(H3,12)),0)+IF(AND(N(Assumptions!$D$37)&gt;0,H3&gt;=((Assumptions!$C$37-1)*12+7)),SUM(C$33:H$33)*12/MIN(H3-((Assumptions!$C$37-1)*12+7)+1,MIN(H3,12)),0)+IF(AND(N(Assumptions!$D$38)&gt;0,H3&gt;=((Assumptions!$C$38-1)*12+7)),SUM(C$34:H$34)*12/MIN(H3-((Assumptions!$C$38-1)*12+7)+1,MIN(H3,12)),0)+IF(AND(N(Assumptions!$D$39)&gt;0,H3&gt;=((Assumptions!$C$39-1)*12+7)),SUM(C$35:H$35)*12/MIN(H3-((Assumptions!$C$39-1)*12+7)+1,MIN(H3,12)),0)+IF(AND(N(Assumptions!$D$40)&gt;0,H3&gt;=((Assumptions!$C$40-1)*12+7)),SUM(C$36:H$36)*12/MIN(H3-((Assumptions!$C$40-1)*12+7)+1,MIN(H3,12)),0)+IF(AND(N(Assumptions!$D$41)&gt;0,H3&gt;=((Assumptions!$C$41-1)*12+7)),SUM(C$37:H$37)*12/MIN(H3-((Assumptions!$C$41-1)*12+7)+1,MIN(H3,12)),0)+IF(AND(N(Assumptions!$D$42)&gt;0,H3&gt;=((Assumptions!$C$42-1)*12+7)),SUM(C$38:H$38)*12/MIN(H3-((Assumptions!$C$42-1)*12+7)+1,MIN(H3,12)),0)</f>
        <v/>
      </c>
      <c r="I86" s="60">
        <f>IF(AND(N(Assumptions!$D$35)&gt;0,I3&gt;=((Assumptions!$C$35-1)*12+7)),SUM(C$31:I$31)*12/MIN(I3-((Assumptions!$C$35-1)*12+7)+1,MIN(I3,12)),0)+IF(AND(N(Assumptions!$D$36)&gt;0,I3&gt;=((Assumptions!$C$36-1)*12+7)),SUM(C$32:I$32)*12/MIN(I3-((Assumptions!$C$36-1)*12+7)+1,MIN(I3,12)),0)+IF(AND(N(Assumptions!$D$37)&gt;0,I3&gt;=((Assumptions!$C$37-1)*12+7)),SUM(C$33:I$33)*12/MIN(I3-((Assumptions!$C$37-1)*12+7)+1,MIN(I3,12)),0)+IF(AND(N(Assumptions!$D$38)&gt;0,I3&gt;=((Assumptions!$C$38-1)*12+7)),SUM(C$34:I$34)*12/MIN(I3-((Assumptions!$C$38-1)*12+7)+1,MIN(I3,12)),0)+IF(AND(N(Assumptions!$D$39)&gt;0,I3&gt;=((Assumptions!$C$39-1)*12+7)),SUM(C$35:I$35)*12/MIN(I3-((Assumptions!$C$39-1)*12+7)+1,MIN(I3,12)),0)+IF(AND(N(Assumptions!$D$40)&gt;0,I3&gt;=((Assumptions!$C$40-1)*12+7)),SUM(C$36:I$36)*12/MIN(I3-((Assumptions!$C$40-1)*12+7)+1,MIN(I3,12)),0)+IF(AND(N(Assumptions!$D$41)&gt;0,I3&gt;=((Assumptions!$C$41-1)*12+7)),SUM(C$37:I$37)*12/MIN(I3-((Assumptions!$C$41-1)*12+7)+1,MIN(I3,12)),0)+IF(AND(N(Assumptions!$D$42)&gt;0,I3&gt;=((Assumptions!$C$42-1)*12+7)),SUM(C$38:I$38)*12/MIN(I3-((Assumptions!$C$42-1)*12+7)+1,MIN(I3,12)),0)</f>
        <v/>
      </c>
      <c r="J86" s="60">
        <f>IF(AND(N(Assumptions!$D$35)&gt;0,J3&gt;=((Assumptions!$C$35-1)*12+7)),SUM(C$31:J$31)*12/MIN(J3-((Assumptions!$C$35-1)*12+7)+1,MIN(J3,12)),0)+IF(AND(N(Assumptions!$D$36)&gt;0,J3&gt;=((Assumptions!$C$36-1)*12+7)),SUM(C$32:J$32)*12/MIN(J3-((Assumptions!$C$36-1)*12+7)+1,MIN(J3,12)),0)+IF(AND(N(Assumptions!$D$37)&gt;0,J3&gt;=((Assumptions!$C$37-1)*12+7)),SUM(C$33:J$33)*12/MIN(J3-((Assumptions!$C$37-1)*12+7)+1,MIN(J3,12)),0)+IF(AND(N(Assumptions!$D$38)&gt;0,J3&gt;=((Assumptions!$C$38-1)*12+7)),SUM(C$34:J$34)*12/MIN(J3-((Assumptions!$C$38-1)*12+7)+1,MIN(J3,12)),0)+IF(AND(N(Assumptions!$D$39)&gt;0,J3&gt;=((Assumptions!$C$39-1)*12+7)),SUM(C$35:J$35)*12/MIN(J3-((Assumptions!$C$39-1)*12+7)+1,MIN(J3,12)),0)+IF(AND(N(Assumptions!$D$40)&gt;0,J3&gt;=((Assumptions!$C$40-1)*12+7)),SUM(C$36:J$36)*12/MIN(J3-((Assumptions!$C$40-1)*12+7)+1,MIN(J3,12)),0)+IF(AND(N(Assumptions!$D$41)&gt;0,J3&gt;=((Assumptions!$C$41-1)*12+7)),SUM(C$37:J$37)*12/MIN(J3-((Assumptions!$C$41-1)*12+7)+1,MIN(J3,12)),0)+IF(AND(N(Assumptions!$D$42)&gt;0,J3&gt;=((Assumptions!$C$42-1)*12+7)),SUM(C$38:J$38)*12/MIN(J3-((Assumptions!$C$42-1)*12+7)+1,MIN(J3,12)),0)</f>
        <v/>
      </c>
      <c r="K86" s="60">
        <f>IF(AND(N(Assumptions!$D$35)&gt;0,K3&gt;=((Assumptions!$C$35-1)*12+7)),SUM(C$31:K$31)*12/MIN(K3-((Assumptions!$C$35-1)*12+7)+1,MIN(K3,12)),0)+IF(AND(N(Assumptions!$D$36)&gt;0,K3&gt;=((Assumptions!$C$36-1)*12+7)),SUM(C$32:K$32)*12/MIN(K3-((Assumptions!$C$36-1)*12+7)+1,MIN(K3,12)),0)+IF(AND(N(Assumptions!$D$37)&gt;0,K3&gt;=((Assumptions!$C$37-1)*12+7)),SUM(C$33:K$33)*12/MIN(K3-((Assumptions!$C$37-1)*12+7)+1,MIN(K3,12)),0)+IF(AND(N(Assumptions!$D$38)&gt;0,K3&gt;=((Assumptions!$C$38-1)*12+7)),SUM(C$34:K$34)*12/MIN(K3-((Assumptions!$C$38-1)*12+7)+1,MIN(K3,12)),0)+IF(AND(N(Assumptions!$D$39)&gt;0,K3&gt;=((Assumptions!$C$39-1)*12+7)),SUM(C$35:K$35)*12/MIN(K3-((Assumptions!$C$39-1)*12+7)+1,MIN(K3,12)),0)+IF(AND(N(Assumptions!$D$40)&gt;0,K3&gt;=((Assumptions!$C$40-1)*12+7)),SUM(C$36:K$36)*12/MIN(K3-((Assumptions!$C$40-1)*12+7)+1,MIN(K3,12)),0)+IF(AND(N(Assumptions!$D$41)&gt;0,K3&gt;=((Assumptions!$C$41-1)*12+7)),SUM(C$37:K$37)*12/MIN(K3-((Assumptions!$C$41-1)*12+7)+1,MIN(K3,12)),0)+IF(AND(N(Assumptions!$D$42)&gt;0,K3&gt;=((Assumptions!$C$42-1)*12+7)),SUM(C$38:K$38)*12/MIN(K3-((Assumptions!$C$42-1)*12+7)+1,MIN(K3,12)),0)</f>
        <v/>
      </c>
      <c r="L86" s="60">
        <f>IF(AND(N(Assumptions!$D$35)&gt;0,L3&gt;=((Assumptions!$C$35-1)*12+7)),SUM(C$31:L$31)*12/MIN(L3-((Assumptions!$C$35-1)*12+7)+1,MIN(L3,12)),0)+IF(AND(N(Assumptions!$D$36)&gt;0,L3&gt;=((Assumptions!$C$36-1)*12+7)),SUM(C$32:L$32)*12/MIN(L3-((Assumptions!$C$36-1)*12+7)+1,MIN(L3,12)),0)+IF(AND(N(Assumptions!$D$37)&gt;0,L3&gt;=((Assumptions!$C$37-1)*12+7)),SUM(C$33:L$33)*12/MIN(L3-((Assumptions!$C$37-1)*12+7)+1,MIN(L3,12)),0)+IF(AND(N(Assumptions!$D$38)&gt;0,L3&gt;=((Assumptions!$C$38-1)*12+7)),SUM(C$34:L$34)*12/MIN(L3-((Assumptions!$C$38-1)*12+7)+1,MIN(L3,12)),0)+IF(AND(N(Assumptions!$D$39)&gt;0,L3&gt;=((Assumptions!$C$39-1)*12+7)),SUM(C$35:L$35)*12/MIN(L3-((Assumptions!$C$39-1)*12+7)+1,MIN(L3,12)),0)+IF(AND(N(Assumptions!$D$40)&gt;0,L3&gt;=((Assumptions!$C$40-1)*12+7)),SUM(C$36:L$36)*12/MIN(L3-((Assumptions!$C$40-1)*12+7)+1,MIN(L3,12)),0)+IF(AND(N(Assumptions!$D$41)&gt;0,L3&gt;=((Assumptions!$C$41-1)*12+7)),SUM(C$37:L$37)*12/MIN(L3-((Assumptions!$C$41-1)*12+7)+1,MIN(L3,12)),0)+IF(AND(N(Assumptions!$D$42)&gt;0,L3&gt;=((Assumptions!$C$42-1)*12+7)),SUM(C$38:L$38)*12/MIN(L3-((Assumptions!$C$42-1)*12+7)+1,MIN(L3,12)),0)</f>
        <v/>
      </c>
      <c r="M86" s="60">
        <f>IF(AND(N(Assumptions!$D$35)&gt;0,M3&gt;=((Assumptions!$C$35-1)*12+7)),SUM(C$31:M$31)*12/MIN(M3-((Assumptions!$C$35-1)*12+7)+1,MIN(M3,12)),0)+IF(AND(N(Assumptions!$D$36)&gt;0,M3&gt;=((Assumptions!$C$36-1)*12+7)),SUM(C$32:M$32)*12/MIN(M3-((Assumptions!$C$36-1)*12+7)+1,MIN(M3,12)),0)+IF(AND(N(Assumptions!$D$37)&gt;0,M3&gt;=((Assumptions!$C$37-1)*12+7)),SUM(C$33:M$33)*12/MIN(M3-((Assumptions!$C$37-1)*12+7)+1,MIN(M3,12)),0)+IF(AND(N(Assumptions!$D$38)&gt;0,M3&gt;=((Assumptions!$C$38-1)*12+7)),SUM(C$34:M$34)*12/MIN(M3-((Assumptions!$C$38-1)*12+7)+1,MIN(M3,12)),0)+IF(AND(N(Assumptions!$D$39)&gt;0,M3&gt;=((Assumptions!$C$39-1)*12+7)),SUM(C$35:M$35)*12/MIN(M3-((Assumptions!$C$39-1)*12+7)+1,MIN(M3,12)),0)+IF(AND(N(Assumptions!$D$40)&gt;0,M3&gt;=((Assumptions!$C$40-1)*12+7)),SUM(C$36:M$36)*12/MIN(M3-((Assumptions!$C$40-1)*12+7)+1,MIN(M3,12)),0)+IF(AND(N(Assumptions!$D$41)&gt;0,M3&gt;=((Assumptions!$C$41-1)*12+7)),SUM(C$37:M$37)*12/MIN(M3-((Assumptions!$C$41-1)*12+7)+1,MIN(M3,12)),0)+IF(AND(N(Assumptions!$D$42)&gt;0,M3&gt;=((Assumptions!$C$42-1)*12+7)),SUM(C$38:M$38)*12/MIN(M3-((Assumptions!$C$42-1)*12+7)+1,MIN(M3,12)),0)</f>
        <v/>
      </c>
      <c r="N86" s="60">
        <f>IF(AND(N(Assumptions!$D$35)&gt;0,N3&gt;=((Assumptions!$C$35-1)*12+7)),SUM(C$31:N$31)*12/MIN(N3-((Assumptions!$C$35-1)*12+7)+1,MIN(N3,12)),0)+IF(AND(N(Assumptions!$D$36)&gt;0,N3&gt;=((Assumptions!$C$36-1)*12+7)),SUM(C$32:N$32)*12/MIN(N3-((Assumptions!$C$36-1)*12+7)+1,MIN(N3,12)),0)+IF(AND(N(Assumptions!$D$37)&gt;0,N3&gt;=((Assumptions!$C$37-1)*12+7)),SUM(C$33:N$33)*12/MIN(N3-((Assumptions!$C$37-1)*12+7)+1,MIN(N3,12)),0)+IF(AND(N(Assumptions!$D$38)&gt;0,N3&gt;=((Assumptions!$C$38-1)*12+7)),SUM(C$34:N$34)*12/MIN(N3-((Assumptions!$C$38-1)*12+7)+1,MIN(N3,12)),0)+IF(AND(N(Assumptions!$D$39)&gt;0,N3&gt;=((Assumptions!$C$39-1)*12+7)),SUM(C$35:N$35)*12/MIN(N3-((Assumptions!$C$39-1)*12+7)+1,MIN(N3,12)),0)+IF(AND(N(Assumptions!$D$40)&gt;0,N3&gt;=((Assumptions!$C$40-1)*12+7)),SUM(C$36:N$36)*12/MIN(N3-((Assumptions!$C$40-1)*12+7)+1,MIN(N3,12)),0)+IF(AND(N(Assumptions!$D$41)&gt;0,N3&gt;=((Assumptions!$C$41-1)*12+7)),SUM(C$37:N$37)*12/MIN(N3-((Assumptions!$C$41-1)*12+7)+1,MIN(N3,12)),0)+IF(AND(N(Assumptions!$D$42)&gt;0,N3&gt;=((Assumptions!$C$42-1)*12+7)),SUM(C$38:N$38)*12/MIN(N3-((Assumptions!$C$42-1)*12+7)+1,MIN(N3,12)),0)</f>
        <v/>
      </c>
      <c r="O86" s="60">
        <f>IF(AND(N(Assumptions!$D$35)&gt;0,O3&gt;=((Assumptions!$C$35-1)*12+7)),SUM(D$31:O$31)*12/MIN(O3-((Assumptions!$C$35-1)*12+7)+1,MIN(O3,12)),0)+IF(AND(N(Assumptions!$D$36)&gt;0,O3&gt;=((Assumptions!$C$36-1)*12+7)),SUM(D$32:O$32)*12/MIN(O3-((Assumptions!$C$36-1)*12+7)+1,MIN(O3,12)),0)+IF(AND(N(Assumptions!$D$37)&gt;0,O3&gt;=((Assumptions!$C$37-1)*12+7)),SUM(D$33:O$33)*12/MIN(O3-((Assumptions!$C$37-1)*12+7)+1,MIN(O3,12)),0)+IF(AND(N(Assumptions!$D$38)&gt;0,O3&gt;=((Assumptions!$C$38-1)*12+7)),SUM(D$34:O$34)*12/MIN(O3-((Assumptions!$C$38-1)*12+7)+1,MIN(O3,12)),0)+IF(AND(N(Assumptions!$D$39)&gt;0,O3&gt;=((Assumptions!$C$39-1)*12+7)),SUM(D$35:O$35)*12/MIN(O3-((Assumptions!$C$39-1)*12+7)+1,MIN(O3,12)),0)+IF(AND(N(Assumptions!$D$40)&gt;0,O3&gt;=((Assumptions!$C$40-1)*12+7)),SUM(D$36:O$36)*12/MIN(O3-((Assumptions!$C$40-1)*12+7)+1,MIN(O3,12)),0)+IF(AND(N(Assumptions!$D$41)&gt;0,O3&gt;=((Assumptions!$C$41-1)*12+7)),SUM(D$37:O$37)*12/MIN(O3-((Assumptions!$C$41-1)*12+7)+1,MIN(O3,12)),0)+IF(AND(N(Assumptions!$D$42)&gt;0,O3&gt;=((Assumptions!$C$42-1)*12+7)),SUM(D$38:O$38)*12/MIN(O3-((Assumptions!$C$42-1)*12+7)+1,MIN(O3,12)),0)</f>
        <v/>
      </c>
      <c r="P86" s="60">
        <f>IF(AND(N(Assumptions!$D$35)&gt;0,P3&gt;=((Assumptions!$C$35-1)*12+7)),SUM(E$31:P$31)*12/MIN(P3-((Assumptions!$C$35-1)*12+7)+1,MIN(P3,12)),0)+IF(AND(N(Assumptions!$D$36)&gt;0,P3&gt;=((Assumptions!$C$36-1)*12+7)),SUM(E$32:P$32)*12/MIN(P3-((Assumptions!$C$36-1)*12+7)+1,MIN(P3,12)),0)+IF(AND(N(Assumptions!$D$37)&gt;0,P3&gt;=((Assumptions!$C$37-1)*12+7)),SUM(E$33:P$33)*12/MIN(P3-((Assumptions!$C$37-1)*12+7)+1,MIN(P3,12)),0)+IF(AND(N(Assumptions!$D$38)&gt;0,P3&gt;=((Assumptions!$C$38-1)*12+7)),SUM(E$34:P$34)*12/MIN(P3-((Assumptions!$C$38-1)*12+7)+1,MIN(P3,12)),0)+IF(AND(N(Assumptions!$D$39)&gt;0,P3&gt;=((Assumptions!$C$39-1)*12+7)),SUM(E$35:P$35)*12/MIN(P3-((Assumptions!$C$39-1)*12+7)+1,MIN(P3,12)),0)+IF(AND(N(Assumptions!$D$40)&gt;0,P3&gt;=((Assumptions!$C$40-1)*12+7)),SUM(E$36:P$36)*12/MIN(P3-((Assumptions!$C$40-1)*12+7)+1,MIN(P3,12)),0)+IF(AND(N(Assumptions!$D$41)&gt;0,P3&gt;=((Assumptions!$C$41-1)*12+7)),SUM(E$37:P$37)*12/MIN(P3-((Assumptions!$C$41-1)*12+7)+1,MIN(P3,12)),0)+IF(AND(N(Assumptions!$D$42)&gt;0,P3&gt;=((Assumptions!$C$42-1)*12+7)),SUM(E$38:P$38)*12/MIN(P3-((Assumptions!$C$42-1)*12+7)+1,MIN(P3,12)),0)</f>
        <v/>
      </c>
      <c r="Q86" s="60">
        <f>IF(AND(N(Assumptions!$D$35)&gt;0,Q3&gt;=((Assumptions!$C$35-1)*12+7)),SUM(F$31:Q$31)*12/MIN(Q3-((Assumptions!$C$35-1)*12+7)+1,MIN(Q3,12)),0)+IF(AND(N(Assumptions!$D$36)&gt;0,Q3&gt;=((Assumptions!$C$36-1)*12+7)),SUM(F$32:Q$32)*12/MIN(Q3-((Assumptions!$C$36-1)*12+7)+1,MIN(Q3,12)),0)+IF(AND(N(Assumptions!$D$37)&gt;0,Q3&gt;=((Assumptions!$C$37-1)*12+7)),SUM(F$33:Q$33)*12/MIN(Q3-((Assumptions!$C$37-1)*12+7)+1,MIN(Q3,12)),0)+IF(AND(N(Assumptions!$D$38)&gt;0,Q3&gt;=((Assumptions!$C$38-1)*12+7)),SUM(F$34:Q$34)*12/MIN(Q3-((Assumptions!$C$38-1)*12+7)+1,MIN(Q3,12)),0)+IF(AND(N(Assumptions!$D$39)&gt;0,Q3&gt;=((Assumptions!$C$39-1)*12+7)),SUM(F$35:Q$35)*12/MIN(Q3-((Assumptions!$C$39-1)*12+7)+1,MIN(Q3,12)),0)+IF(AND(N(Assumptions!$D$40)&gt;0,Q3&gt;=((Assumptions!$C$40-1)*12+7)),SUM(F$36:Q$36)*12/MIN(Q3-((Assumptions!$C$40-1)*12+7)+1,MIN(Q3,12)),0)+IF(AND(N(Assumptions!$D$41)&gt;0,Q3&gt;=((Assumptions!$C$41-1)*12+7)),SUM(F$37:Q$37)*12/MIN(Q3-((Assumptions!$C$41-1)*12+7)+1,MIN(Q3,12)),0)+IF(AND(N(Assumptions!$D$42)&gt;0,Q3&gt;=((Assumptions!$C$42-1)*12+7)),SUM(F$38:Q$38)*12/MIN(Q3-((Assumptions!$C$42-1)*12+7)+1,MIN(Q3,12)),0)</f>
        <v/>
      </c>
      <c r="R86" s="60">
        <f>IF(AND(N(Assumptions!$D$35)&gt;0,R3&gt;=((Assumptions!$C$35-1)*12+7)),SUM(G$31:R$31)*12/MIN(R3-((Assumptions!$C$35-1)*12+7)+1,MIN(R3,12)),0)+IF(AND(N(Assumptions!$D$36)&gt;0,R3&gt;=((Assumptions!$C$36-1)*12+7)),SUM(G$32:R$32)*12/MIN(R3-((Assumptions!$C$36-1)*12+7)+1,MIN(R3,12)),0)+IF(AND(N(Assumptions!$D$37)&gt;0,R3&gt;=((Assumptions!$C$37-1)*12+7)),SUM(G$33:R$33)*12/MIN(R3-((Assumptions!$C$37-1)*12+7)+1,MIN(R3,12)),0)+IF(AND(N(Assumptions!$D$38)&gt;0,R3&gt;=((Assumptions!$C$38-1)*12+7)),SUM(G$34:R$34)*12/MIN(R3-((Assumptions!$C$38-1)*12+7)+1,MIN(R3,12)),0)+IF(AND(N(Assumptions!$D$39)&gt;0,R3&gt;=((Assumptions!$C$39-1)*12+7)),SUM(G$35:R$35)*12/MIN(R3-((Assumptions!$C$39-1)*12+7)+1,MIN(R3,12)),0)+IF(AND(N(Assumptions!$D$40)&gt;0,R3&gt;=((Assumptions!$C$40-1)*12+7)),SUM(G$36:R$36)*12/MIN(R3-((Assumptions!$C$40-1)*12+7)+1,MIN(R3,12)),0)+IF(AND(N(Assumptions!$D$41)&gt;0,R3&gt;=((Assumptions!$C$41-1)*12+7)),SUM(G$37:R$37)*12/MIN(R3-((Assumptions!$C$41-1)*12+7)+1,MIN(R3,12)),0)+IF(AND(N(Assumptions!$D$42)&gt;0,R3&gt;=((Assumptions!$C$42-1)*12+7)),SUM(G$38:R$38)*12/MIN(R3-((Assumptions!$C$42-1)*12+7)+1,MIN(R3,12)),0)</f>
        <v/>
      </c>
      <c r="S86" s="60">
        <f>IF(AND(N(Assumptions!$D$35)&gt;0,S3&gt;=((Assumptions!$C$35-1)*12+7)),SUM(H$31:S$31)*12/MIN(S3-((Assumptions!$C$35-1)*12+7)+1,MIN(S3,12)),0)+IF(AND(N(Assumptions!$D$36)&gt;0,S3&gt;=((Assumptions!$C$36-1)*12+7)),SUM(H$32:S$32)*12/MIN(S3-((Assumptions!$C$36-1)*12+7)+1,MIN(S3,12)),0)+IF(AND(N(Assumptions!$D$37)&gt;0,S3&gt;=((Assumptions!$C$37-1)*12+7)),SUM(H$33:S$33)*12/MIN(S3-((Assumptions!$C$37-1)*12+7)+1,MIN(S3,12)),0)+IF(AND(N(Assumptions!$D$38)&gt;0,S3&gt;=((Assumptions!$C$38-1)*12+7)),SUM(H$34:S$34)*12/MIN(S3-((Assumptions!$C$38-1)*12+7)+1,MIN(S3,12)),0)+IF(AND(N(Assumptions!$D$39)&gt;0,S3&gt;=((Assumptions!$C$39-1)*12+7)),SUM(H$35:S$35)*12/MIN(S3-((Assumptions!$C$39-1)*12+7)+1,MIN(S3,12)),0)+IF(AND(N(Assumptions!$D$40)&gt;0,S3&gt;=((Assumptions!$C$40-1)*12+7)),SUM(H$36:S$36)*12/MIN(S3-((Assumptions!$C$40-1)*12+7)+1,MIN(S3,12)),0)+IF(AND(N(Assumptions!$D$41)&gt;0,S3&gt;=((Assumptions!$C$41-1)*12+7)),SUM(H$37:S$37)*12/MIN(S3-((Assumptions!$C$41-1)*12+7)+1,MIN(S3,12)),0)+IF(AND(N(Assumptions!$D$42)&gt;0,S3&gt;=((Assumptions!$C$42-1)*12+7)),SUM(H$38:S$38)*12/MIN(S3-((Assumptions!$C$42-1)*12+7)+1,MIN(S3,12)),0)</f>
        <v/>
      </c>
      <c r="T86" s="60">
        <f>IF(AND(N(Assumptions!$D$35)&gt;0,T3&gt;=((Assumptions!$C$35-1)*12+7)),SUM(I$31:T$31)*12/MIN(T3-((Assumptions!$C$35-1)*12+7)+1,MIN(T3,12)),0)+IF(AND(N(Assumptions!$D$36)&gt;0,T3&gt;=((Assumptions!$C$36-1)*12+7)),SUM(I$32:T$32)*12/MIN(T3-((Assumptions!$C$36-1)*12+7)+1,MIN(T3,12)),0)+IF(AND(N(Assumptions!$D$37)&gt;0,T3&gt;=((Assumptions!$C$37-1)*12+7)),SUM(I$33:T$33)*12/MIN(T3-((Assumptions!$C$37-1)*12+7)+1,MIN(T3,12)),0)+IF(AND(N(Assumptions!$D$38)&gt;0,T3&gt;=((Assumptions!$C$38-1)*12+7)),SUM(I$34:T$34)*12/MIN(T3-((Assumptions!$C$38-1)*12+7)+1,MIN(T3,12)),0)+IF(AND(N(Assumptions!$D$39)&gt;0,T3&gt;=((Assumptions!$C$39-1)*12+7)),SUM(I$35:T$35)*12/MIN(T3-((Assumptions!$C$39-1)*12+7)+1,MIN(T3,12)),0)+IF(AND(N(Assumptions!$D$40)&gt;0,T3&gt;=((Assumptions!$C$40-1)*12+7)),SUM(I$36:T$36)*12/MIN(T3-((Assumptions!$C$40-1)*12+7)+1,MIN(T3,12)),0)+IF(AND(N(Assumptions!$D$41)&gt;0,T3&gt;=((Assumptions!$C$41-1)*12+7)),SUM(I$37:T$37)*12/MIN(T3-((Assumptions!$C$41-1)*12+7)+1,MIN(T3,12)),0)+IF(AND(N(Assumptions!$D$42)&gt;0,T3&gt;=((Assumptions!$C$42-1)*12+7)),SUM(I$38:T$38)*12/MIN(T3-((Assumptions!$C$42-1)*12+7)+1,MIN(T3,12)),0)</f>
        <v/>
      </c>
      <c r="U86" s="60">
        <f>IF(AND(N(Assumptions!$D$35)&gt;0,U3&gt;=((Assumptions!$C$35-1)*12+7)),SUM(J$31:U$31)*12/MIN(U3-((Assumptions!$C$35-1)*12+7)+1,MIN(U3,12)),0)+IF(AND(N(Assumptions!$D$36)&gt;0,U3&gt;=((Assumptions!$C$36-1)*12+7)),SUM(J$32:U$32)*12/MIN(U3-((Assumptions!$C$36-1)*12+7)+1,MIN(U3,12)),0)+IF(AND(N(Assumptions!$D$37)&gt;0,U3&gt;=((Assumptions!$C$37-1)*12+7)),SUM(J$33:U$33)*12/MIN(U3-((Assumptions!$C$37-1)*12+7)+1,MIN(U3,12)),0)+IF(AND(N(Assumptions!$D$38)&gt;0,U3&gt;=((Assumptions!$C$38-1)*12+7)),SUM(J$34:U$34)*12/MIN(U3-((Assumptions!$C$38-1)*12+7)+1,MIN(U3,12)),0)+IF(AND(N(Assumptions!$D$39)&gt;0,U3&gt;=((Assumptions!$C$39-1)*12+7)),SUM(J$35:U$35)*12/MIN(U3-((Assumptions!$C$39-1)*12+7)+1,MIN(U3,12)),0)+IF(AND(N(Assumptions!$D$40)&gt;0,U3&gt;=((Assumptions!$C$40-1)*12+7)),SUM(J$36:U$36)*12/MIN(U3-((Assumptions!$C$40-1)*12+7)+1,MIN(U3,12)),0)+IF(AND(N(Assumptions!$D$41)&gt;0,U3&gt;=((Assumptions!$C$41-1)*12+7)),SUM(J$37:U$37)*12/MIN(U3-((Assumptions!$C$41-1)*12+7)+1,MIN(U3,12)),0)+IF(AND(N(Assumptions!$D$42)&gt;0,U3&gt;=((Assumptions!$C$42-1)*12+7)),SUM(J$38:U$38)*12/MIN(U3-((Assumptions!$C$42-1)*12+7)+1,MIN(U3,12)),0)</f>
        <v/>
      </c>
      <c r="V86" s="60">
        <f>IF(AND(N(Assumptions!$D$35)&gt;0,V3&gt;=((Assumptions!$C$35-1)*12+7)),SUM(K$31:V$31)*12/MIN(V3-((Assumptions!$C$35-1)*12+7)+1,MIN(V3,12)),0)+IF(AND(N(Assumptions!$D$36)&gt;0,V3&gt;=((Assumptions!$C$36-1)*12+7)),SUM(K$32:V$32)*12/MIN(V3-((Assumptions!$C$36-1)*12+7)+1,MIN(V3,12)),0)+IF(AND(N(Assumptions!$D$37)&gt;0,V3&gt;=((Assumptions!$C$37-1)*12+7)),SUM(K$33:V$33)*12/MIN(V3-((Assumptions!$C$37-1)*12+7)+1,MIN(V3,12)),0)+IF(AND(N(Assumptions!$D$38)&gt;0,V3&gt;=((Assumptions!$C$38-1)*12+7)),SUM(K$34:V$34)*12/MIN(V3-((Assumptions!$C$38-1)*12+7)+1,MIN(V3,12)),0)+IF(AND(N(Assumptions!$D$39)&gt;0,V3&gt;=((Assumptions!$C$39-1)*12+7)),SUM(K$35:V$35)*12/MIN(V3-((Assumptions!$C$39-1)*12+7)+1,MIN(V3,12)),0)+IF(AND(N(Assumptions!$D$40)&gt;0,V3&gt;=((Assumptions!$C$40-1)*12+7)),SUM(K$36:V$36)*12/MIN(V3-((Assumptions!$C$40-1)*12+7)+1,MIN(V3,12)),0)+IF(AND(N(Assumptions!$D$41)&gt;0,V3&gt;=((Assumptions!$C$41-1)*12+7)),SUM(K$37:V$37)*12/MIN(V3-((Assumptions!$C$41-1)*12+7)+1,MIN(V3,12)),0)+IF(AND(N(Assumptions!$D$42)&gt;0,V3&gt;=((Assumptions!$C$42-1)*12+7)),SUM(K$38:V$38)*12/MIN(V3-((Assumptions!$C$42-1)*12+7)+1,MIN(V3,12)),0)</f>
        <v/>
      </c>
      <c r="W86" s="60">
        <f>IF(AND(N(Assumptions!$D$35)&gt;0,W3&gt;=((Assumptions!$C$35-1)*12+7)),SUM(L$31:W$31)*12/MIN(W3-((Assumptions!$C$35-1)*12+7)+1,MIN(W3,12)),0)+IF(AND(N(Assumptions!$D$36)&gt;0,W3&gt;=((Assumptions!$C$36-1)*12+7)),SUM(L$32:W$32)*12/MIN(W3-((Assumptions!$C$36-1)*12+7)+1,MIN(W3,12)),0)+IF(AND(N(Assumptions!$D$37)&gt;0,W3&gt;=((Assumptions!$C$37-1)*12+7)),SUM(L$33:W$33)*12/MIN(W3-((Assumptions!$C$37-1)*12+7)+1,MIN(W3,12)),0)+IF(AND(N(Assumptions!$D$38)&gt;0,W3&gt;=((Assumptions!$C$38-1)*12+7)),SUM(L$34:W$34)*12/MIN(W3-((Assumptions!$C$38-1)*12+7)+1,MIN(W3,12)),0)+IF(AND(N(Assumptions!$D$39)&gt;0,W3&gt;=((Assumptions!$C$39-1)*12+7)),SUM(L$35:W$35)*12/MIN(W3-((Assumptions!$C$39-1)*12+7)+1,MIN(W3,12)),0)+IF(AND(N(Assumptions!$D$40)&gt;0,W3&gt;=((Assumptions!$C$40-1)*12+7)),SUM(L$36:W$36)*12/MIN(W3-((Assumptions!$C$40-1)*12+7)+1,MIN(W3,12)),0)+IF(AND(N(Assumptions!$D$41)&gt;0,W3&gt;=((Assumptions!$C$41-1)*12+7)),SUM(L$37:W$37)*12/MIN(W3-((Assumptions!$C$41-1)*12+7)+1,MIN(W3,12)),0)+IF(AND(N(Assumptions!$D$42)&gt;0,W3&gt;=((Assumptions!$C$42-1)*12+7)),SUM(L$38:W$38)*12/MIN(W3-((Assumptions!$C$42-1)*12+7)+1,MIN(W3,12)),0)</f>
        <v/>
      </c>
      <c r="X86" s="60">
        <f>IF(AND(N(Assumptions!$D$35)&gt;0,X3&gt;=((Assumptions!$C$35-1)*12+7)),SUM(M$31:X$31)*12/MIN(X3-((Assumptions!$C$35-1)*12+7)+1,MIN(X3,12)),0)+IF(AND(N(Assumptions!$D$36)&gt;0,X3&gt;=((Assumptions!$C$36-1)*12+7)),SUM(M$32:X$32)*12/MIN(X3-((Assumptions!$C$36-1)*12+7)+1,MIN(X3,12)),0)+IF(AND(N(Assumptions!$D$37)&gt;0,X3&gt;=((Assumptions!$C$37-1)*12+7)),SUM(M$33:X$33)*12/MIN(X3-((Assumptions!$C$37-1)*12+7)+1,MIN(X3,12)),0)+IF(AND(N(Assumptions!$D$38)&gt;0,X3&gt;=((Assumptions!$C$38-1)*12+7)),SUM(M$34:X$34)*12/MIN(X3-((Assumptions!$C$38-1)*12+7)+1,MIN(X3,12)),0)+IF(AND(N(Assumptions!$D$39)&gt;0,X3&gt;=((Assumptions!$C$39-1)*12+7)),SUM(M$35:X$35)*12/MIN(X3-((Assumptions!$C$39-1)*12+7)+1,MIN(X3,12)),0)+IF(AND(N(Assumptions!$D$40)&gt;0,X3&gt;=((Assumptions!$C$40-1)*12+7)),SUM(M$36:X$36)*12/MIN(X3-((Assumptions!$C$40-1)*12+7)+1,MIN(X3,12)),0)+IF(AND(N(Assumptions!$D$41)&gt;0,X3&gt;=((Assumptions!$C$41-1)*12+7)),SUM(M$37:X$37)*12/MIN(X3-((Assumptions!$C$41-1)*12+7)+1,MIN(X3,12)),0)+IF(AND(N(Assumptions!$D$42)&gt;0,X3&gt;=((Assumptions!$C$42-1)*12+7)),SUM(M$38:X$38)*12/MIN(X3-((Assumptions!$C$42-1)*12+7)+1,MIN(X3,12)),0)</f>
        <v/>
      </c>
      <c r="Y86" s="60">
        <f>IF(AND(N(Assumptions!$D$35)&gt;0,Y3&gt;=((Assumptions!$C$35-1)*12+7)),SUM(N$31:Y$31)*12/MIN(Y3-((Assumptions!$C$35-1)*12+7)+1,MIN(Y3,12)),0)+IF(AND(N(Assumptions!$D$36)&gt;0,Y3&gt;=((Assumptions!$C$36-1)*12+7)),SUM(N$32:Y$32)*12/MIN(Y3-((Assumptions!$C$36-1)*12+7)+1,MIN(Y3,12)),0)+IF(AND(N(Assumptions!$D$37)&gt;0,Y3&gt;=((Assumptions!$C$37-1)*12+7)),SUM(N$33:Y$33)*12/MIN(Y3-((Assumptions!$C$37-1)*12+7)+1,MIN(Y3,12)),0)+IF(AND(N(Assumptions!$D$38)&gt;0,Y3&gt;=((Assumptions!$C$38-1)*12+7)),SUM(N$34:Y$34)*12/MIN(Y3-((Assumptions!$C$38-1)*12+7)+1,MIN(Y3,12)),0)+IF(AND(N(Assumptions!$D$39)&gt;0,Y3&gt;=((Assumptions!$C$39-1)*12+7)),SUM(N$35:Y$35)*12/MIN(Y3-((Assumptions!$C$39-1)*12+7)+1,MIN(Y3,12)),0)+IF(AND(N(Assumptions!$D$40)&gt;0,Y3&gt;=((Assumptions!$C$40-1)*12+7)),SUM(N$36:Y$36)*12/MIN(Y3-((Assumptions!$C$40-1)*12+7)+1,MIN(Y3,12)),0)+IF(AND(N(Assumptions!$D$41)&gt;0,Y3&gt;=((Assumptions!$C$41-1)*12+7)),SUM(N$37:Y$37)*12/MIN(Y3-((Assumptions!$C$41-1)*12+7)+1,MIN(Y3,12)),0)+IF(AND(N(Assumptions!$D$42)&gt;0,Y3&gt;=((Assumptions!$C$42-1)*12+7)),SUM(N$38:Y$38)*12/MIN(Y3-((Assumptions!$C$42-1)*12+7)+1,MIN(Y3,12)),0)</f>
        <v/>
      </c>
      <c r="Z86" s="60">
        <f>IF(AND(N(Assumptions!$D$35)&gt;0,Z3&gt;=((Assumptions!$C$35-1)*12+7)),SUM(O$31:Z$31)*12/MIN(Z3-((Assumptions!$C$35-1)*12+7)+1,MIN(Z3,12)),0)+IF(AND(N(Assumptions!$D$36)&gt;0,Z3&gt;=((Assumptions!$C$36-1)*12+7)),SUM(O$32:Z$32)*12/MIN(Z3-((Assumptions!$C$36-1)*12+7)+1,MIN(Z3,12)),0)+IF(AND(N(Assumptions!$D$37)&gt;0,Z3&gt;=((Assumptions!$C$37-1)*12+7)),SUM(O$33:Z$33)*12/MIN(Z3-((Assumptions!$C$37-1)*12+7)+1,MIN(Z3,12)),0)+IF(AND(N(Assumptions!$D$38)&gt;0,Z3&gt;=((Assumptions!$C$38-1)*12+7)),SUM(O$34:Z$34)*12/MIN(Z3-((Assumptions!$C$38-1)*12+7)+1,MIN(Z3,12)),0)+IF(AND(N(Assumptions!$D$39)&gt;0,Z3&gt;=((Assumptions!$C$39-1)*12+7)),SUM(O$35:Z$35)*12/MIN(Z3-((Assumptions!$C$39-1)*12+7)+1,MIN(Z3,12)),0)+IF(AND(N(Assumptions!$D$40)&gt;0,Z3&gt;=((Assumptions!$C$40-1)*12+7)),SUM(O$36:Z$36)*12/MIN(Z3-((Assumptions!$C$40-1)*12+7)+1,MIN(Z3,12)),0)+IF(AND(N(Assumptions!$D$41)&gt;0,Z3&gt;=((Assumptions!$C$41-1)*12+7)),SUM(O$37:Z$37)*12/MIN(Z3-((Assumptions!$C$41-1)*12+7)+1,MIN(Z3,12)),0)+IF(AND(N(Assumptions!$D$42)&gt;0,Z3&gt;=((Assumptions!$C$42-1)*12+7)),SUM(O$38:Z$38)*12/MIN(Z3-((Assumptions!$C$42-1)*12+7)+1,MIN(Z3,12)),0)</f>
        <v/>
      </c>
      <c r="AA86" s="60">
        <f>IF(AND(N(Assumptions!$D$35)&gt;0,AA3&gt;=((Assumptions!$C$35-1)*12+7)),SUM(P$31:AA$31)*12/MIN(AA3-((Assumptions!$C$35-1)*12+7)+1,MIN(AA3,12)),0)+IF(AND(N(Assumptions!$D$36)&gt;0,AA3&gt;=((Assumptions!$C$36-1)*12+7)),SUM(P$32:AA$32)*12/MIN(AA3-((Assumptions!$C$36-1)*12+7)+1,MIN(AA3,12)),0)+IF(AND(N(Assumptions!$D$37)&gt;0,AA3&gt;=((Assumptions!$C$37-1)*12+7)),SUM(P$33:AA$33)*12/MIN(AA3-((Assumptions!$C$37-1)*12+7)+1,MIN(AA3,12)),0)+IF(AND(N(Assumptions!$D$38)&gt;0,AA3&gt;=((Assumptions!$C$38-1)*12+7)),SUM(P$34:AA$34)*12/MIN(AA3-((Assumptions!$C$38-1)*12+7)+1,MIN(AA3,12)),0)+IF(AND(N(Assumptions!$D$39)&gt;0,AA3&gt;=((Assumptions!$C$39-1)*12+7)),SUM(P$35:AA$35)*12/MIN(AA3-((Assumptions!$C$39-1)*12+7)+1,MIN(AA3,12)),0)+IF(AND(N(Assumptions!$D$40)&gt;0,AA3&gt;=((Assumptions!$C$40-1)*12+7)),SUM(P$36:AA$36)*12/MIN(AA3-((Assumptions!$C$40-1)*12+7)+1,MIN(AA3,12)),0)+IF(AND(N(Assumptions!$D$41)&gt;0,AA3&gt;=((Assumptions!$C$41-1)*12+7)),SUM(P$37:AA$37)*12/MIN(AA3-((Assumptions!$C$41-1)*12+7)+1,MIN(AA3,12)),0)+IF(AND(N(Assumptions!$D$42)&gt;0,AA3&gt;=((Assumptions!$C$42-1)*12+7)),SUM(P$38:AA$38)*12/MIN(AA3-((Assumptions!$C$42-1)*12+7)+1,MIN(AA3,12)),0)</f>
        <v/>
      </c>
      <c r="AB86" s="60">
        <f>IF(AND(N(Assumptions!$D$35)&gt;0,AB3&gt;=((Assumptions!$C$35-1)*12+7)),SUM(Q$31:AB$31)*12/MIN(AB3-((Assumptions!$C$35-1)*12+7)+1,MIN(AB3,12)),0)+IF(AND(N(Assumptions!$D$36)&gt;0,AB3&gt;=((Assumptions!$C$36-1)*12+7)),SUM(Q$32:AB$32)*12/MIN(AB3-((Assumptions!$C$36-1)*12+7)+1,MIN(AB3,12)),0)+IF(AND(N(Assumptions!$D$37)&gt;0,AB3&gt;=((Assumptions!$C$37-1)*12+7)),SUM(Q$33:AB$33)*12/MIN(AB3-((Assumptions!$C$37-1)*12+7)+1,MIN(AB3,12)),0)+IF(AND(N(Assumptions!$D$38)&gt;0,AB3&gt;=((Assumptions!$C$38-1)*12+7)),SUM(Q$34:AB$34)*12/MIN(AB3-((Assumptions!$C$38-1)*12+7)+1,MIN(AB3,12)),0)+IF(AND(N(Assumptions!$D$39)&gt;0,AB3&gt;=((Assumptions!$C$39-1)*12+7)),SUM(Q$35:AB$35)*12/MIN(AB3-((Assumptions!$C$39-1)*12+7)+1,MIN(AB3,12)),0)+IF(AND(N(Assumptions!$D$40)&gt;0,AB3&gt;=((Assumptions!$C$40-1)*12+7)),SUM(Q$36:AB$36)*12/MIN(AB3-((Assumptions!$C$40-1)*12+7)+1,MIN(AB3,12)),0)+IF(AND(N(Assumptions!$D$41)&gt;0,AB3&gt;=((Assumptions!$C$41-1)*12+7)),SUM(Q$37:AB$37)*12/MIN(AB3-((Assumptions!$C$41-1)*12+7)+1,MIN(AB3,12)),0)+IF(AND(N(Assumptions!$D$42)&gt;0,AB3&gt;=((Assumptions!$C$42-1)*12+7)),SUM(Q$38:AB$38)*12/MIN(AB3-((Assumptions!$C$42-1)*12+7)+1,MIN(AB3,12)),0)</f>
        <v/>
      </c>
      <c r="AC86" s="60">
        <f>IF(AND(N(Assumptions!$D$35)&gt;0,AC3&gt;=((Assumptions!$C$35-1)*12+7)),SUM(R$31:AC$31)*12/MIN(AC3-((Assumptions!$C$35-1)*12+7)+1,MIN(AC3,12)),0)+IF(AND(N(Assumptions!$D$36)&gt;0,AC3&gt;=((Assumptions!$C$36-1)*12+7)),SUM(R$32:AC$32)*12/MIN(AC3-((Assumptions!$C$36-1)*12+7)+1,MIN(AC3,12)),0)+IF(AND(N(Assumptions!$D$37)&gt;0,AC3&gt;=((Assumptions!$C$37-1)*12+7)),SUM(R$33:AC$33)*12/MIN(AC3-((Assumptions!$C$37-1)*12+7)+1,MIN(AC3,12)),0)+IF(AND(N(Assumptions!$D$38)&gt;0,AC3&gt;=((Assumptions!$C$38-1)*12+7)),SUM(R$34:AC$34)*12/MIN(AC3-((Assumptions!$C$38-1)*12+7)+1,MIN(AC3,12)),0)+IF(AND(N(Assumptions!$D$39)&gt;0,AC3&gt;=((Assumptions!$C$39-1)*12+7)),SUM(R$35:AC$35)*12/MIN(AC3-((Assumptions!$C$39-1)*12+7)+1,MIN(AC3,12)),0)+IF(AND(N(Assumptions!$D$40)&gt;0,AC3&gt;=((Assumptions!$C$40-1)*12+7)),SUM(R$36:AC$36)*12/MIN(AC3-((Assumptions!$C$40-1)*12+7)+1,MIN(AC3,12)),0)+IF(AND(N(Assumptions!$D$41)&gt;0,AC3&gt;=((Assumptions!$C$41-1)*12+7)),SUM(R$37:AC$37)*12/MIN(AC3-((Assumptions!$C$41-1)*12+7)+1,MIN(AC3,12)),0)+IF(AND(N(Assumptions!$D$42)&gt;0,AC3&gt;=((Assumptions!$C$42-1)*12+7)),SUM(R$38:AC$38)*12/MIN(AC3-((Assumptions!$C$42-1)*12+7)+1,MIN(AC3,12)),0)</f>
        <v/>
      </c>
      <c r="AD86" s="60">
        <f>IF(AND(N(Assumptions!$D$35)&gt;0,AD3&gt;=((Assumptions!$C$35-1)*12+7)),SUM(S$31:AD$31)*12/MIN(AD3-((Assumptions!$C$35-1)*12+7)+1,MIN(AD3,12)),0)+IF(AND(N(Assumptions!$D$36)&gt;0,AD3&gt;=((Assumptions!$C$36-1)*12+7)),SUM(S$32:AD$32)*12/MIN(AD3-((Assumptions!$C$36-1)*12+7)+1,MIN(AD3,12)),0)+IF(AND(N(Assumptions!$D$37)&gt;0,AD3&gt;=((Assumptions!$C$37-1)*12+7)),SUM(S$33:AD$33)*12/MIN(AD3-((Assumptions!$C$37-1)*12+7)+1,MIN(AD3,12)),0)+IF(AND(N(Assumptions!$D$38)&gt;0,AD3&gt;=((Assumptions!$C$38-1)*12+7)),SUM(S$34:AD$34)*12/MIN(AD3-((Assumptions!$C$38-1)*12+7)+1,MIN(AD3,12)),0)+IF(AND(N(Assumptions!$D$39)&gt;0,AD3&gt;=((Assumptions!$C$39-1)*12+7)),SUM(S$35:AD$35)*12/MIN(AD3-((Assumptions!$C$39-1)*12+7)+1,MIN(AD3,12)),0)+IF(AND(N(Assumptions!$D$40)&gt;0,AD3&gt;=((Assumptions!$C$40-1)*12+7)),SUM(S$36:AD$36)*12/MIN(AD3-((Assumptions!$C$40-1)*12+7)+1,MIN(AD3,12)),0)+IF(AND(N(Assumptions!$D$41)&gt;0,AD3&gt;=((Assumptions!$C$41-1)*12+7)),SUM(S$37:AD$37)*12/MIN(AD3-((Assumptions!$C$41-1)*12+7)+1,MIN(AD3,12)),0)+IF(AND(N(Assumptions!$D$42)&gt;0,AD3&gt;=((Assumptions!$C$42-1)*12+7)),SUM(S$38:AD$38)*12/MIN(AD3-((Assumptions!$C$42-1)*12+7)+1,MIN(AD3,12)),0)</f>
        <v/>
      </c>
      <c r="AE86" s="60">
        <f>IF(AND(N(Assumptions!$D$35)&gt;0,AE3&gt;=((Assumptions!$C$35-1)*12+7)),SUM(T$31:AE$31)*12/MIN(AE3-((Assumptions!$C$35-1)*12+7)+1,MIN(AE3,12)),0)+IF(AND(N(Assumptions!$D$36)&gt;0,AE3&gt;=((Assumptions!$C$36-1)*12+7)),SUM(T$32:AE$32)*12/MIN(AE3-((Assumptions!$C$36-1)*12+7)+1,MIN(AE3,12)),0)+IF(AND(N(Assumptions!$D$37)&gt;0,AE3&gt;=((Assumptions!$C$37-1)*12+7)),SUM(T$33:AE$33)*12/MIN(AE3-((Assumptions!$C$37-1)*12+7)+1,MIN(AE3,12)),0)+IF(AND(N(Assumptions!$D$38)&gt;0,AE3&gt;=((Assumptions!$C$38-1)*12+7)),SUM(T$34:AE$34)*12/MIN(AE3-((Assumptions!$C$38-1)*12+7)+1,MIN(AE3,12)),0)+IF(AND(N(Assumptions!$D$39)&gt;0,AE3&gt;=((Assumptions!$C$39-1)*12+7)),SUM(T$35:AE$35)*12/MIN(AE3-((Assumptions!$C$39-1)*12+7)+1,MIN(AE3,12)),0)+IF(AND(N(Assumptions!$D$40)&gt;0,AE3&gt;=((Assumptions!$C$40-1)*12+7)),SUM(T$36:AE$36)*12/MIN(AE3-((Assumptions!$C$40-1)*12+7)+1,MIN(AE3,12)),0)+IF(AND(N(Assumptions!$D$41)&gt;0,AE3&gt;=((Assumptions!$C$41-1)*12+7)),SUM(T$37:AE$37)*12/MIN(AE3-((Assumptions!$C$41-1)*12+7)+1,MIN(AE3,12)),0)+IF(AND(N(Assumptions!$D$42)&gt;0,AE3&gt;=((Assumptions!$C$42-1)*12+7)),SUM(T$38:AE$38)*12/MIN(AE3-((Assumptions!$C$42-1)*12+7)+1,MIN(AE3,12)),0)</f>
        <v/>
      </c>
      <c r="AF86" s="60">
        <f>IF(AND(N(Assumptions!$D$35)&gt;0,AF3&gt;=((Assumptions!$C$35-1)*12+7)),SUM(U$31:AF$31)*12/MIN(AF3-((Assumptions!$C$35-1)*12+7)+1,MIN(AF3,12)),0)+IF(AND(N(Assumptions!$D$36)&gt;0,AF3&gt;=((Assumptions!$C$36-1)*12+7)),SUM(U$32:AF$32)*12/MIN(AF3-((Assumptions!$C$36-1)*12+7)+1,MIN(AF3,12)),0)+IF(AND(N(Assumptions!$D$37)&gt;0,AF3&gt;=((Assumptions!$C$37-1)*12+7)),SUM(U$33:AF$33)*12/MIN(AF3-((Assumptions!$C$37-1)*12+7)+1,MIN(AF3,12)),0)+IF(AND(N(Assumptions!$D$38)&gt;0,AF3&gt;=((Assumptions!$C$38-1)*12+7)),SUM(U$34:AF$34)*12/MIN(AF3-((Assumptions!$C$38-1)*12+7)+1,MIN(AF3,12)),0)+IF(AND(N(Assumptions!$D$39)&gt;0,AF3&gt;=((Assumptions!$C$39-1)*12+7)),SUM(U$35:AF$35)*12/MIN(AF3-((Assumptions!$C$39-1)*12+7)+1,MIN(AF3,12)),0)+IF(AND(N(Assumptions!$D$40)&gt;0,AF3&gt;=((Assumptions!$C$40-1)*12+7)),SUM(U$36:AF$36)*12/MIN(AF3-((Assumptions!$C$40-1)*12+7)+1,MIN(AF3,12)),0)+IF(AND(N(Assumptions!$D$41)&gt;0,AF3&gt;=((Assumptions!$C$41-1)*12+7)),SUM(U$37:AF$37)*12/MIN(AF3-((Assumptions!$C$41-1)*12+7)+1,MIN(AF3,12)),0)+IF(AND(N(Assumptions!$D$42)&gt;0,AF3&gt;=((Assumptions!$C$42-1)*12+7)),SUM(U$38:AF$38)*12/MIN(AF3-((Assumptions!$C$42-1)*12+7)+1,MIN(AF3,12)),0)</f>
        <v/>
      </c>
      <c r="AG86" s="60">
        <f>IF(AND(N(Assumptions!$D$35)&gt;0,AG3&gt;=((Assumptions!$C$35-1)*12+7)),SUM(V$31:AG$31)*12/MIN(AG3-((Assumptions!$C$35-1)*12+7)+1,MIN(AG3,12)),0)+IF(AND(N(Assumptions!$D$36)&gt;0,AG3&gt;=((Assumptions!$C$36-1)*12+7)),SUM(V$32:AG$32)*12/MIN(AG3-((Assumptions!$C$36-1)*12+7)+1,MIN(AG3,12)),0)+IF(AND(N(Assumptions!$D$37)&gt;0,AG3&gt;=((Assumptions!$C$37-1)*12+7)),SUM(V$33:AG$33)*12/MIN(AG3-((Assumptions!$C$37-1)*12+7)+1,MIN(AG3,12)),0)+IF(AND(N(Assumptions!$D$38)&gt;0,AG3&gt;=((Assumptions!$C$38-1)*12+7)),SUM(V$34:AG$34)*12/MIN(AG3-((Assumptions!$C$38-1)*12+7)+1,MIN(AG3,12)),0)+IF(AND(N(Assumptions!$D$39)&gt;0,AG3&gt;=((Assumptions!$C$39-1)*12+7)),SUM(V$35:AG$35)*12/MIN(AG3-((Assumptions!$C$39-1)*12+7)+1,MIN(AG3,12)),0)+IF(AND(N(Assumptions!$D$40)&gt;0,AG3&gt;=((Assumptions!$C$40-1)*12+7)),SUM(V$36:AG$36)*12/MIN(AG3-((Assumptions!$C$40-1)*12+7)+1,MIN(AG3,12)),0)+IF(AND(N(Assumptions!$D$41)&gt;0,AG3&gt;=((Assumptions!$C$41-1)*12+7)),SUM(V$37:AG$37)*12/MIN(AG3-((Assumptions!$C$41-1)*12+7)+1,MIN(AG3,12)),0)+IF(AND(N(Assumptions!$D$42)&gt;0,AG3&gt;=((Assumptions!$C$42-1)*12+7)),SUM(V$38:AG$38)*12/MIN(AG3-((Assumptions!$C$42-1)*12+7)+1,MIN(AG3,12)),0)</f>
        <v/>
      </c>
      <c r="AH86" s="60">
        <f>IF(AND(N(Assumptions!$D$35)&gt;0,AH3&gt;=((Assumptions!$C$35-1)*12+7)),SUM(W$31:AH$31)*12/MIN(AH3-((Assumptions!$C$35-1)*12+7)+1,MIN(AH3,12)),0)+IF(AND(N(Assumptions!$D$36)&gt;0,AH3&gt;=((Assumptions!$C$36-1)*12+7)),SUM(W$32:AH$32)*12/MIN(AH3-((Assumptions!$C$36-1)*12+7)+1,MIN(AH3,12)),0)+IF(AND(N(Assumptions!$D$37)&gt;0,AH3&gt;=((Assumptions!$C$37-1)*12+7)),SUM(W$33:AH$33)*12/MIN(AH3-((Assumptions!$C$37-1)*12+7)+1,MIN(AH3,12)),0)+IF(AND(N(Assumptions!$D$38)&gt;0,AH3&gt;=((Assumptions!$C$38-1)*12+7)),SUM(W$34:AH$34)*12/MIN(AH3-((Assumptions!$C$38-1)*12+7)+1,MIN(AH3,12)),0)+IF(AND(N(Assumptions!$D$39)&gt;0,AH3&gt;=((Assumptions!$C$39-1)*12+7)),SUM(W$35:AH$35)*12/MIN(AH3-((Assumptions!$C$39-1)*12+7)+1,MIN(AH3,12)),0)+IF(AND(N(Assumptions!$D$40)&gt;0,AH3&gt;=((Assumptions!$C$40-1)*12+7)),SUM(W$36:AH$36)*12/MIN(AH3-((Assumptions!$C$40-1)*12+7)+1,MIN(AH3,12)),0)+IF(AND(N(Assumptions!$D$41)&gt;0,AH3&gt;=((Assumptions!$C$41-1)*12+7)),SUM(W$37:AH$37)*12/MIN(AH3-((Assumptions!$C$41-1)*12+7)+1,MIN(AH3,12)),0)+IF(AND(N(Assumptions!$D$42)&gt;0,AH3&gt;=((Assumptions!$C$42-1)*12+7)),SUM(W$38:AH$38)*12/MIN(AH3-((Assumptions!$C$42-1)*12+7)+1,MIN(AH3,12)),0)</f>
        <v/>
      </c>
      <c r="AI86" s="60">
        <f>IF(AND(N(Assumptions!$D$35)&gt;0,AI3&gt;=((Assumptions!$C$35-1)*12+7)),SUM(X$31:AI$31)*12/MIN(AI3-((Assumptions!$C$35-1)*12+7)+1,MIN(AI3,12)),0)+IF(AND(N(Assumptions!$D$36)&gt;0,AI3&gt;=((Assumptions!$C$36-1)*12+7)),SUM(X$32:AI$32)*12/MIN(AI3-((Assumptions!$C$36-1)*12+7)+1,MIN(AI3,12)),0)+IF(AND(N(Assumptions!$D$37)&gt;0,AI3&gt;=((Assumptions!$C$37-1)*12+7)),SUM(X$33:AI$33)*12/MIN(AI3-((Assumptions!$C$37-1)*12+7)+1,MIN(AI3,12)),0)+IF(AND(N(Assumptions!$D$38)&gt;0,AI3&gt;=((Assumptions!$C$38-1)*12+7)),SUM(X$34:AI$34)*12/MIN(AI3-((Assumptions!$C$38-1)*12+7)+1,MIN(AI3,12)),0)+IF(AND(N(Assumptions!$D$39)&gt;0,AI3&gt;=((Assumptions!$C$39-1)*12+7)),SUM(X$35:AI$35)*12/MIN(AI3-((Assumptions!$C$39-1)*12+7)+1,MIN(AI3,12)),0)+IF(AND(N(Assumptions!$D$40)&gt;0,AI3&gt;=((Assumptions!$C$40-1)*12+7)),SUM(X$36:AI$36)*12/MIN(AI3-((Assumptions!$C$40-1)*12+7)+1,MIN(AI3,12)),0)+IF(AND(N(Assumptions!$D$41)&gt;0,AI3&gt;=((Assumptions!$C$41-1)*12+7)),SUM(X$37:AI$37)*12/MIN(AI3-((Assumptions!$C$41-1)*12+7)+1,MIN(AI3,12)),0)+IF(AND(N(Assumptions!$D$42)&gt;0,AI3&gt;=((Assumptions!$C$42-1)*12+7)),SUM(X$38:AI$38)*12/MIN(AI3-((Assumptions!$C$42-1)*12+7)+1,MIN(AI3,12)),0)</f>
        <v/>
      </c>
      <c r="AJ86" s="60">
        <f>IF(AND(N(Assumptions!$D$35)&gt;0,AJ3&gt;=((Assumptions!$C$35-1)*12+7)),SUM(Y$31:AJ$31)*12/MIN(AJ3-((Assumptions!$C$35-1)*12+7)+1,MIN(AJ3,12)),0)+IF(AND(N(Assumptions!$D$36)&gt;0,AJ3&gt;=((Assumptions!$C$36-1)*12+7)),SUM(Y$32:AJ$32)*12/MIN(AJ3-((Assumptions!$C$36-1)*12+7)+1,MIN(AJ3,12)),0)+IF(AND(N(Assumptions!$D$37)&gt;0,AJ3&gt;=((Assumptions!$C$37-1)*12+7)),SUM(Y$33:AJ$33)*12/MIN(AJ3-((Assumptions!$C$37-1)*12+7)+1,MIN(AJ3,12)),0)+IF(AND(N(Assumptions!$D$38)&gt;0,AJ3&gt;=((Assumptions!$C$38-1)*12+7)),SUM(Y$34:AJ$34)*12/MIN(AJ3-((Assumptions!$C$38-1)*12+7)+1,MIN(AJ3,12)),0)+IF(AND(N(Assumptions!$D$39)&gt;0,AJ3&gt;=((Assumptions!$C$39-1)*12+7)),SUM(Y$35:AJ$35)*12/MIN(AJ3-((Assumptions!$C$39-1)*12+7)+1,MIN(AJ3,12)),0)+IF(AND(N(Assumptions!$D$40)&gt;0,AJ3&gt;=((Assumptions!$C$40-1)*12+7)),SUM(Y$36:AJ$36)*12/MIN(AJ3-((Assumptions!$C$40-1)*12+7)+1,MIN(AJ3,12)),0)+IF(AND(N(Assumptions!$D$41)&gt;0,AJ3&gt;=((Assumptions!$C$41-1)*12+7)),SUM(Y$37:AJ$37)*12/MIN(AJ3-((Assumptions!$C$41-1)*12+7)+1,MIN(AJ3,12)),0)+IF(AND(N(Assumptions!$D$42)&gt;0,AJ3&gt;=((Assumptions!$C$42-1)*12+7)),SUM(Y$38:AJ$38)*12/MIN(AJ3-((Assumptions!$C$42-1)*12+7)+1,MIN(AJ3,12)),0)</f>
        <v/>
      </c>
      <c r="AK86" s="60">
        <f>IF(AND(N(Assumptions!$D$35)&gt;0,AK3&gt;=((Assumptions!$C$35-1)*12+7)),SUM(Z$31:AK$31)*12/MIN(AK3-((Assumptions!$C$35-1)*12+7)+1,MIN(AK3,12)),0)+IF(AND(N(Assumptions!$D$36)&gt;0,AK3&gt;=((Assumptions!$C$36-1)*12+7)),SUM(Z$32:AK$32)*12/MIN(AK3-((Assumptions!$C$36-1)*12+7)+1,MIN(AK3,12)),0)+IF(AND(N(Assumptions!$D$37)&gt;0,AK3&gt;=((Assumptions!$C$37-1)*12+7)),SUM(Z$33:AK$33)*12/MIN(AK3-((Assumptions!$C$37-1)*12+7)+1,MIN(AK3,12)),0)+IF(AND(N(Assumptions!$D$38)&gt;0,AK3&gt;=((Assumptions!$C$38-1)*12+7)),SUM(Z$34:AK$34)*12/MIN(AK3-((Assumptions!$C$38-1)*12+7)+1,MIN(AK3,12)),0)+IF(AND(N(Assumptions!$D$39)&gt;0,AK3&gt;=((Assumptions!$C$39-1)*12+7)),SUM(Z$35:AK$35)*12/MIN(AK3-((Assumptions!$C$39-1)*12+7)+1,MIN(AK3,12)),0)+IF(AND(N(Assumptions!$D$40)&gt;0,AK3&gt;=((Assumptions!$C$40-1)*12+7)),SUM(Z$36:AK$36)*12/MIN(AK3-((Assumptions!$C$40-1)*12+7)+1,MIN(AK3,12)),0)+IF(AND(N(Assumptions!$D$41)&gt;0,AK3&gt;=((Assumptions!$C$41-1)*12+7)),SUM(Z$37:AK$37)*12/MIN(AK3-((Assumptions!$C$41-1)*12+7)+1,MIN(AK3,12)),0)+IF(AND(N(Assumptions!$D$42)&gt;0,AK3&gt;=((Assumptions!$C$42-1)*12+7)),SUM(Z$38:AK$38)*12/MIN(AK3-((Assumptions!$C$42-1)*12+7)+1,MIN(AK3,12)),0)</f>
        <v/>
      </c>
      <c r="AL86" s="60">
        <f>IF(AND(N(Assumptions!$D$35)&gt;0,AL3&gt;=((Assumptions!$C$35-1)*12+7)),SUM(AA$31:AL$31)*12/MIN(AL3-((Assumptions!$C$35-1)*12+7)+1,MIN(AL3,12)),0)+IF(AND(N(Assumptions!$D$36)&gt;0,AL3&gt;=((Assumptions!$C$36-1)*12+7)),SUM(AA$32:AL$32)*12/MIN(AL3-((Assumptions!$C$36-1)*12+7)+1,MIN(AL3,12)),0)+IF(AND(N(Assumptions!$D$37)&gt;0,AL3&gt;=((Assumptions!$C$37-1)*12+7)),SUM(AA$33:AL$33)*12/MIN(AL3-((Assumptions!$C$37-1)*12+7)+1,MIN(AL3,12)),0)+IF(AND(N(Assumptions!$D$38)&gt;0,AL3&gt;=((Assumptions!$C$38-1)*12+7)),SUM(AA$34:AL$34)*12/MIN(AL3-((Assumptions!$C$38-1)*12+7)+1,MIN(AL3,12)),0)+IF(AND(N(Assumptions!$D$39)&gt;0,AL3&gt;=((Assumptions!$C$39-1)*12+7)),SUM(AA$35:AL$35)*12/MIN(AL3-((Assumptions!$C$39-1)*12+7)+1,MIN(AL3,12)),0)+IF(AND(N(Assumptions!$D$40)&gt;0,AL3&gt;=((Assumptions!$C$40-1)*12+7)),SUM(AA$36:AL$36)*12/MIN(AL3-((Assumptions!$C$40-1)*12+7)+1,MIN(AL3,12)),0)+IF(AND(N(Assumptions!$D$41)&gt;0,AL3&gt;=((Assumptions!$C$41-1)*12+7)),SUM(AA$37:AL$37)*12/MIN(AL3-((Assumptions!$C$41-1)*12+7)+1,MIN(AL3,12)),0)+IF(AND(N(Assumptions!$D$42)&gt;0,AL3&gt;=((Assumptions!$C$42-1)*12+7)),SUM(AA$38:AL$38)*12/MIN(AL3-((Assumptions!$C$42-1)*12+7)+1,MIN(AL3,12)),0)</f>
        <v/>
      </c>
      <c r="AM86" s="60">
        <f>IF(AND(N(Assumptions!$D$35)&gt;0,AM3&gt;=((Assumptions!$C$35-1)*12+7)),SUM(AB$31:AM$31)*12/MIN(AM3-((Assumptions!$C$35-1)*12+7)+1,MIN(AM3,12)),0)+IF(AND(N(Assumptions!$D$36)&gt;0,AM3&gt;=((Assumptions!$C$36-1)*12+7)),SUM(AB$32:AM$32)*12/MIN(AM3-((Assumptions!$C$36-1)*12+7)+1,MIN(AM3,12)),0)+IF(AND(N(Assumptions!$D$37)&gt;0,AM3&gt;=((Assumptions!$C$37-1)*12+7)),SUM(AB$33:AM$33)*12/MIN(AM3-((Assumptions!$C$37-1)*12+7)+1,MIN(AM3,12)),0)+IF(AND(N(Assumptions!$D$38)&gt;0,AM3&gt;=((Assumptions!$C$38-1)*12+7)),SUM(AB$34:AM$34)*12/MIN(AM3-((Assumptions!$C$38-1)*12+7)+1,MIN(AM3,12)),0)+IF(AND(N(Assumptions!$D$39)&gt;0,AM3&gt;=((Assumptions!$C$39-1)*12+7)),SUM(AB$35:AM$35)*12/MIN(AM3-((Assumptions!$C$39-1)*12+7)+1,MIN(AM3,12)),0)+IF(AND(N(Assumptions!$D$40)&gt;0,AM3&gt;=((Assumptions!$C$40-1)*12+7)),SUM(AB$36:AM$36)*12/MIN(AM3-((Assumptions!$C$40-1)*12+7)+1,MIN(AM3,12)),0)+IF(AND(N(Assumptions!$D$41)&gt;0,AM3&gt;=((Assumptions!$C$41-1)*12+7)),SUM(AB$37:AM$37)*12/MIN(AM3-((Assumptions!$C$41-1)*12+7)+1,MIN(AM3,12)),0)+IF(AND(N(Assumptions!$D$42)&gt;0,AM3&gt;=((Assumptions!$C$42-1)*12+7)),SUM(AB$38:AM$38)*12/MIN(AM3-((Assumptions!$C$42-1)*12+7)+1,MIN(AM3,12)),0)</f>
        <v/>
      </c>
      <c r="AN86" s="60">
        <f>IF(AND(N(Assumptions!$D$35)&gt;0,AN3&gt;=((Assumptions!$C$35-1)*12+7)),SUM(AC$31:AN$31)*12/MIN(AN3-((Assumptions!$C$35-1)*12+7)+1,MIN(AN3,12)),0)+IF(AND(N(Assumptions!$D$36)&gt;0,AN3&gt;=((Assumptions!$C$36-1)*12+7)),SUM(AC$32:AN$32)*12/MIN(AN3-((Assumptions!$C$36-1)*12+7)+1,MIN(AN3,12)),0)+IF(AND(N(Assumptions!$D$37)&gt;0,AN3&gt;=((Assumptions!$C$37-1)*12+7)),SUM(AC$33:AN$33)*12/MIN(AN3-((Assumptions!$C$37-1)*12+7)+1,MIN(AN3,12)),0)+IF(AND(N(Assumptions!$D$38)&gt;0,AN3&gt;=((Assumptions!$C$38-1)*12+7)),SUM(AC$34:AN$34)*12/MIN(AN3-((Assumptions!$C$38-1)*12+7)+1,MIN(AN3,12)),0)+IF(AND(N(Assumptions!$D$39)&gt;0,AN3&gt;=((Assumptions!$C$39-1)*12+7)),SUM(AC$35:AN$35)*12/MIN(AN3-((Assumptions!$C$39-1)*12+7)+1,MIN(AN3,12)),0)+IF(AND(N(Assumptions!$D$40)&gt;0,AN3&gt;=((Assumptions!$C$40-1)*12+7)),SUM(AC$36:AN$36)*12/MIN(AN3-((Assumptions!$C$40-1)*12+7)+1,MIN(AN3,12)),0)+IF(AND(N(Assumptions!$D$41)&gt;0,AN3&gt;=((Assumptions!$C$41-1)*12+7)),SUM(AC$37:AN$37)*12/MIN(AN3-((Assumptions!$C$41-1)*12+7)+1,MIN(AN3,12)),0)+IF(AND(N(Assumptions!$D$42)&gt;0,AN3&gt;=((Assumptions!$C$42-1)*12+7)),SUM(AC$38:AN$38)*12/MIN(AN3-((Assumptions!$C$42-1)*12+7)+1,MIN(AN3,12)),0)</f>
        <v/>
      </c>
      <c r="AO86" s="60">
        <f>IF(AND(N(Assumptions!$D$35)&gt;0,AO3&gt;=((Assumptions!$C$35-1)*12+7)),SUM(AD$31:AO$31)*12/MIN(AO3-((Assumptions!$C$35-1)*12+7)+1,MIN(AO3,12)),0)+IF(AND(N(Assumptions!$D$36)&gt;0,AO3&gt;=((Assumptions!$C$36-1)*12+7)),SUM(AD$32:AO$32)*12/MIN(AO3-((Assumptions!$C$36-1)*12+7)+1,MIN(AO3,12)),0)+IF(AND(N(Assumptions!$D$37)&gt;0,AO3&gt;=((Assumptions!$C$37-1)*12+7)),SUM(AD$33:AO$33)*12/MIN(AO3-((Assumptions!$C$37-1)*12+7)+1,MIN(AO3,12)),0)+IF(AND(N(Assumptions!$D$38)&gt;0,AO3&gt;=((Assumptions!$C$38-1)*12+7)),SUM(AD$34:AO$34)*12/MIN(AO3-((Assumptions!$C$38-1)*12+7)+1,MIN(AO3,12)),0)+IF(AND(N(Assumptions!$D$39)&gt;0,AO3&gt;=((Assumptions!$C$39-1)*12+7)),SUM(AD$35:AO$35)*12/MIN(AO3-((Assumptions!$C$39-1)*12+7)+1,MIN(AO3,12)),0)+IF(AND(N(Assumptions!$D$40)&gt;0,AO3&gt;=((Assumptions!$C$40-1)*12+7)),SUM(AD$36:AO$36)*12/MIN(AO3-((Assumptions!$C$40-1)*12+7)+1,MIN(AO3,12)),0)+IF(AND(N(Assumptions!$D$41)&gt;0,AO3&gt;=((Assumptions!$C$41-1)*12+7)),SUM(AD$37:AO$37)*12/MIN(AO3-((Assumptions!$C$41-1)*12+7)+1,MIN(AO3,12)),0)+IF(AND(N(Assumptions!$D$42)&gt;0,AO3&gt;=((Assumptions!$C$42-1)*12+7)),SUM(AD$38:AO$38)*12/MIN(AO3-((Assumptions!$C$42-1)*12+7)+1,MIN(AO3,12)),0)</f>
        <v/>
      </c>
      <c r="AP86" s="60">
        <f>IF(AND(N(Assumptions!$D$35)&gt;0,AP3&gt;=((Assumptions!$C$35-1)*12+7)),SUM(AE$31:AP$31)*12/MIN(AP3-((Assumptions!$C$35-1)*12+7)+1,MIN(AP3,12)),0)+IF(AND(N(Assumptions!$D$36)&gt;0,AP3&gt;=((Assumptions!$C$36-1)*12+7)),SUM(AE$32:AP$32)*12/MIN(AP3-((Assumptions!$C$36-1)*12+7)+1,MIN(AP3,12)),0)+IF(AND(N(Assumptions!$D$37)&gt;0,AP3&gt;=((Assumptions!$C$37-1)*12+7)),SUM(AE$33:AP$33)*12/MIN(AP3-((Assumptions!$C$37-1)*12+7)+1,MIN(AP3,12)),0)+IF(AND(N(Assumptions!$D$38)&gt;0,AP3&gt;=((Assumptions!$C$38-1)*12+7)),SUM(AE$34:AP$34)*12/MIN(AP3-((Assumptions!$C$38-1)*12+7)+1,MIN(AP3,12)),0)+IF(AND(N(Assumptions!$D$39)&gt;0,AP3&gt;=((Assumptions!$C$39-1)*12+7)),SUM(AE$35:AP$35)*12/MIN(AP3-((Assumptions!$C$39-1)*12+7)+1,MIN(AP3,12)),0)+IF(AND(N(Assumptions!$D$40)&gt;0,AP3&gt;=((Assumptions!$C$40-1)*12+7)),SUM(AE$36:AP$36)*12/MIN(AP3-((Assumptions!$C$40-1)*12+7)+1,MIN(AP3,12)),0)+IF(AND(N(Assumptions!$D$41)&gt;0,AP3&gt;=((Assumptions!$C$41-1)*12+7)),SUM(AE$37:AP$37)*12/MIN(AP3-((Assumptions!$C$41-1)*12+7)+1,MIN(AP3,12)),0)+IF(AND(N(Assumptions!$D$42)&gt;0,AP3&gt;=((Assumptions!$C$42-1)*12+7)),SUM(AE$38:AP$38)*12/MIN(AP3-((Assumptions!$C$42-1)*12+7)+1,MIN(AP3,12)),0)</f>
        <v/>
      </c>
      <c r="AQ86" s="60">
        <f>IF(AND(N(Assumptions!$D$35)&gt;0,AQ3&gt;=((Assumptions!$C$35-1)*12+7)),SUM(AF$31:AQ$31)*12/MIN(AQ3-((Assumptions!$C$35-1)*12+7)+1,MIN(AQ3,12)),0)+IF(AND(N(Assumptions!$D$36)&gt;0,AQ3&gt;=((Assumptions!$C$36-1)*12+7)),SUM(AF$32:AQ$32)*12/MIN(AQ3-((Assumptions!$C$36-1)*12+7)+1,MIN(AQ3,12)),0)+IF(AND(N(Assumptions!$D$37)&gt;0,AQ3&gt;=((Assumptions!$C$37-1)*12+7)),SUM(AF$33:AQ$33)*12/MIN(AQ3-((Assumptions!$C$37-1)*12+7)+1,MIN(AQ3,12)),0)+IF(AND(N(Assumptions!$D$38)&gt;0,AQ3&gt;=((Assumptions!$C$38-1)*12+7)),SUM(AF$34:AQ$34)*12/MIN(AQ3-((Assumptions!$C$38-1)*12+7)+1,MIN(AQ3,12)),0)+IF(AND(N(Assumptions!$D$39)&gt;0,AQ3&gt;=((Assumptions!$C$39-1)*12+7)),SUM(AF$35:AQ$35)*12/MIN(AQ3-((Assumptions!$C$39-1)*12+7)+1,MIN(AQ3,12)),0)+IF(AND(N(Assumptions!$D$40)&gt;0,AQ3&gt;=((Assumptions!$C$40-1)*12+7)),SUM(AF$36:AQ$36)*12/MIN(AQ3-((Assumptions!$C$40-1)*12+7)+1,MIN(AQ3,12)),0)+IF(AND(N(Assumptions!$D$41)&gt;0,AQ3&gt;=((Assumptions!$C$41-1)*12+7)),SUM(AF$37:AQ$37)*12/MIN(AQ3-((Assumptions!$C$41-1)*12+7)+1,MIN(AQ3,12)),0)+IF(AND(N(Assumptions!$D$42)&gt;0,AQ3&gt;=((Assumptions!$C$42-1)*12+7)),SUM(AF$38:AQ$38)*12/MIN(AQ3-((Assumptions!$C$42-1)*12+7)+1,MIN(AQ3,12)),0)</f>
        <v/>
      </c>
      <c r="AR86" s="60">
        <f>IF(AND(N(Assumptions!$D$35)&gt;0,AR3&gt;=((Assumptions!$C$35-1)*12+7)),SUM(AG$31:AR$31)*12/MIN(AR3-((Assumptions!$C$35-1)*12+7)+1,MIN(AR3,12)),0)+IF(AND(N(Assumptions!$D$36)&gt;0,AR3&gt;=((Assumptions!$C$36-1)*12+7)),SUM(AG$32:AR$32)*12/MIN(AR3-((Assumptions!$C$36-1)*12+7)+1,MIN(AR3,12)),0)+IF(AND(N(Assumptions!$D$37)&gt;0,AR3&gt;=((Assumptions!$C$37-1)*12+7)),SUM(AG$33:AR$33)*12/MIN(AR3-((Assumptions!$C$37-1)*12+7)+1,MIN(AR3,12)),0)+IF(AND(N(Assumptions!$D$38)&gt;0,AR3&gt;=((Assumptions!$C$38-1)*12+7)),SUM(AG$34:AR$34)*12/MIN(AR3-((Assumptions!$C$38-1)*12+7)+1,MIN(AR3,12)),0)+IF(AND(N(Assumptions!$D$39)&gt;0,AR3&gt;=((Assumptions!$C$39-1)*12+7)),SUM(AG$35:AR$35)*12/MIN(AR3-((Assumptions!$C$39-1)*12+7)+1,MIN(AR3,12)),0)+IF(AND(N(Assumptions!$D$40)&gt;0,AR3&gt;=((Assumptions!$C$40-1)*12+7)),SUM(AG$36:AR$36)*12/MIN(AR3-((Assumptions!$C$40-1)*12+7)+1,MIN(AR3,12)),0)+IF(AND(N(Assumptions!$D$41)&gt;0,AR3&gt;=((Assumptions!$C$41-1)*12+7)),SUM(AG$37:AR$37)*12/MIN(AR3-((Assumptions!$C$41-1)*12+7)+1,MIN(AR3,12)),0)+IF(AND(N(Assumptions!$D$42)&gt;0,AR3&gt;=((Assumptions!$C$42-1)*12+7)),SUM(AG$38:AR$38)*12/MIN(AR3-((Assumptions!$C$42-1)*12+7)+1,MIN(AR3,12)),0)</f>
        <v/>
      </c>
      <c r="AS86" s="60">
        <f>IF(AND(N(Assumptions!$D$35)&gt;0,AS3&gt;=((Assumptions!$C$35-1)*12+7)),SUM(AH$31:AS$31)*12/MIN(AS3-((Assumptions!$C$35-1)*12+7)+1,MIN(AS3,12)),0)+IF(AND(N(Assumptions!$D$36)&gt;0,AS3&gt;=((Assumptions!$C$36-1)*12+7)),SUM(AH$32:AS$32)*12/MIN(AS3-((Assumptions!$C$36-1)*12+7)+1,MIN(AS3,12)),0)+IF(AND(N(Assumptions!$D$37)&gt;0,AS3&gt;=((Assumptions!$C$37-1)*12+7)),SUM(AH$33:AS$33)*12/MIN(AS3-((Assumptions!$C$37-1)*12+7)+1,MIN(AS3,12)),0)+IF(AND(N(Assumptions!$D$38)&gt;0,AS3&gt;=((Assumptions!$C$38-1)*12+7)),SUM(AH$34:AS$34)*12/MIN(AS3-((Assumptions!$C$38-1)*12+7)+1,MIN(AS3,12)),0)+IF(AND(N(Assumptions!$D$39)&gt;0,AS3&gt;=((Assumptions!$C$39-1)*12+7)),SUM(AH$35:AS$35)*12/MIN(AS3-((Assumptions!$C$39-1)*12+7)+1,MIN(AS3,12)),0)+IF(AND(N(Assumptions!$D$40)&gt;0,AS3&gt;=((Assumptions!$C$40-1)*12+7)),SUM(AH$36:AS$36)*12/MIN(AS3-((Assumptions!$C$40-1)*12+7)+1,MIN(AS3,12)),0)+IF(AND(N(Assumptions!$D$41)&gt;0,AS3&gt;=((Assumptions!$C$41-1)*12+7)),SUM(AH$37:AS$37)*12/MIN(AS3-((Assumptions!$C$41-1)*12+7)+1,MIN(AS3,12)),0)+IF(AND(N(Assumptions!$D$42)&gt;0,AS3&gt;=((Assumptions!$C$42-1)*12+7)),SUM(AH$38:AS$38)*12/MIN(AS3-((Assumptions!$C$42-1)*12+7)+1,MIN(AS3,12)),0)</f>
        <v/>
      </c>
      <c r="AT86" s="60">
        <f>IF(AND(N(Assumptions!$D$35)&gt;0,AT3&gt;=((Assumptions!$C$35-1)*12+7)),SUM(AI$31:AT$31)*12/MIN(AT3-((Assumptions!$C$35-1)*12+7)+1,MIN(AT3,12)),0)+IF(AND(N(Assumptions!$D$36)&gt;0,AT3&gt;=((Assumptions!$C$36-1)*12+7)),SUM(AI$32:AT$32)*12/MIN(AT3-((Assumptions!$C$36-1)*12+7)+1,MIN(AT3,12)),0)+IF(AND(N(Assumptions!$D$37)&gt;0,AT3&gt;=((Assumptions!$C$37-1)*12+7)),SUM(AI$33:AT$33)*12/MIN(AT3-((Assumptions!$C$37-1)*12+7)+1,MIN(AT3,12)),0)+IF(AND(N(Assumptions!$D$38)&gt;0,AT3&gt;=((Assumptions!$C$38-1)*12+7)),SUM(AI$34:AT$34)*12/MIN(AT3-((Assumptions!$C$38-1)*12+7)+1,MIN(AT3,12)),0)+IF(AND(N(Assumptions!$D$39)&gt;0,AT3&gt;=((Assumptions!$C$39-1)*12+7)),SUM(AI$35:AT$35)*12/MIN(AT3-((Assumptions!$C$39-1)*12+7)+1,MIN(AT3,12)),0)+IF(AND(N(Assumptions!$D$40)&gt;0,AT3&gt;=((Assumptions!$C$40-1)*12+7)),SUM(AI$36:AT$36)*12/MIN(AT3-((Assumptions!$C$40-1)*12+7)+1,MIN(AT3,12)),0)+IF(AND(N(Assumptions!$D$41)&gt;0,AT3&gt;=((Assumptions!$C$41-1)*12+7)),SUM(AI$37:AT$37)*12/MIN(AT3-((Assumptions!$C$41-1)*12+7)+1,MIN(AT3,12)),0)+IF(AND(N(Assumptions!$D$42)&gt;0,AT3&gt;=((Assumptions!$C$42-1)*12+7)),SUM(AI$38:AT$38)*12/MIN(AT3-((Assumptions!$C$42-1)*12+7)+1,MIN(AT3,12)),0)</f>
        <v/>
      </c>
      <c r="AU86" s="60">
        <f>IF(AND(N(Assumptions!$D$35)&gt;0,AU3&gt;=((Assumptions!$C$35-1)*12+7)),SUM(AJ$31:AU$31)*12/MIN(AU3-((Assumptions!$C$35-1)*12+7)+1,MIN(AU3,12)),0)+IF(AND(N(Assumptions!$D$36)&gt;0,AU3&gt;=((Assumptions!$C$36-1)*12+7)),SUM(AJ$32:AU$32)*12/MIN(AU3-((Assumptions!$C$36-1)*12+7)+1,MIN(AU3,12)),0)+IF(AND(N(Assumptions!$D$37)&gt;0,AU3&gt;=((Assumptions!$C$37-1)*12+7)),SUM(AJ$33:AU$33)*12/MIN(AU3-((Assumptions!$C$37-1)*12+7)+1,MIN(AU3,12)),0)+IF(AND(N(Assumptions!$D$38)&gt;0,AU3&gt;=((Assumptions!$C$38-1)*12+7)),SUM(AJ$34:AU$34)*12/MIN(AU3-((Assumptions!$C$38-1)*12+7)+1,MIN(AU3,12)),0)+IF(AND(N(Assumptions!$D$39)&gt;0,AU3&gt;=((Assumptions!$C$39-1)*12+7)),SUM(AJ$35:AU$35)*12/MIN(AU3-((Assumptions!$C$39-1)*12+7)+1,MIN(AU3,12)),0)+IF(AND(N(Assumptions!$D$40)&gt;0,AU3&gt;=((Assumptions!$C$40-1)*12+7)),SUM(AJ$36:AU$36)*12/MIN(AU3-((Assumptions!$C$40-1)*12+7)+1,MIN(AU3,12)),0)+IF(AND(N(Assumptions!$D$41)&gt;0,AU3&gt;=((Assumptions!$C$41-1)*12+7)),SUM(AJ$37:AU$37)*12/MIN(AU3-((Assumptions!$C$41-1)*12+7)+1,MIN(AU3,12)),0)+IF(AND(N(Assumptions!$D$42)&gt;0,AU3&gt;=((Assumptions!$C$42-1)*12+7)),SUM(AJ$38:AU$38)*12/MIN(AU3-((Assumptions!$C$42-1)*12+7)+1,MIN(AU3,12)),0)</f>
        <v/>
      </c>
      <c r="AV86" s="60">
        <f>IF(AND(N(Assumptions!$D$35)&gt;0,AV3&gt;=((Assumptions!$C$35-1)*12+7)),SUM(AK$31:AV$31)*12/MIN(AV3-((Assumptions!$C$35-1)*12+7)+1,MIN(AV3,12)),0)+IF(AND(N(Assumptions!$D$36)&gt;0,AV3&gt;=((Assumptions!$C$36-1)*12+7)),SUM(AK$32:AV$32)*12/MIN(AV3-((Assumptions!$C$36-1)*12+7)+1,MIN(AV3,12)),0)+IF(AND(N(Assumptions!$D$37)&gt;0,AV3&gt;=((Assumptions!$C$37-1)*12+7)),SUM(AK$33:AV$33)*12/MIN(AV3-((Assumptions!$C$37-1)*12+7)+1,MIN(AV3,12)),0)+IF(AND(N(Assumptions!$D$38)&gt;0,AV3&gt;=((Assumptions!$C$38-1)*12+7)),SUM(AK$34:AV$34)*12/MIN(AV3-((Assumptions!$C$38-1)*12+7)+1,MIN(AV3,12)),0)+IF(AND(N(Assumptions!$D$39)&gt;0,AV3&gt;=((Assumptions!$C$39-1)*12+7)),SUM(AK$35:AV$35)*12/MIN(AV3-((Assumptions!$C$39-1)*12+7)+1,MIN(AV3,12)),0)+IF(AND(N(Assumptions!$D$40)&gt;0,AV3&gt;=((Assumptions!$C$40-1)*12+7)),SUM(AK$36:AV$36)*12/MIN(AV3-((Assumptions!$C$40-1)*12+7)+1,MIN(AV3,12)),0)+IF(AND(N(Assumptions!$D$41)&gt;0,AV3&gt;=((Assumptions!$C$41-1)*12+7)),SUM(AK$37:AV$37)*12/MIN(AV3-((Assumptions!$C$41-1)*12+7)+1,MIN(AV3,12)),0)+IF(AND(N(Assumptions!$D$42)&gt;0,AV3&gt;=((Assumptions!$C$42-1)*12+7)),SUM(AK$38:AV$38)*12/MIN(AV3-((Assumptions!$C$42-1)*12+7)+1,MIN(AV3,12)),0)</f>
        <v/>
      </c>
      <c r="AW86" s="60">
        <f>IF(AND(N(Assumptions!$D$35)&gt;0,AW3&gt;=((Assumptions!$C$35-1)*12+7)),SUM(AL$31:AW$31)*12/MIN(AW3-((Assumptions!$C$35-1)*12+7)+1,MIN(AW3,12)),0)+IF(AND(N(Assumptions!$D$36)&gt;0,AW3&gt;=((Assumptions!$C$36-1)*12+7)),SUM(AL$32:AW$32)*12/MIN(AW3-((Assumptions!$C$36-1)*12+7)+1,MIN(AW3,12)),0)+IF(AND(N(Assumptions!$D$37)&gt;0,AW3&gt;=((Assumptions!$C$37-1)*12+7)),SUM(AL$33:AW$33)*12/MIN(AW3-((Assumptions!$C$37-1)*12+7)+1,MIN(AW3,12)),0)+IF(AND(N(Assumptions!$D$38)&gt;0,AW3&gt;=((Assumptions!$C$38-1)*12+7)),SUM(AL$34:AW$34)*12/MIN(AW3-((Assumptions!$C$38-1)*12+7)+1,MIN(AW3,12)),0)+IF(AND(N(Assumptions!$D$39)&gt;0,AW3&gt;=((Assumptions!$C$39-1)*12+7)),SUM(AL$35:AW$35)*12/MIN(AW3-((Assumptions!$C$39-1)*12+7)+1,MIN(AW3,12)),0)+IF(AND(N(Assumptions!$D$40)&gt;0,AW3&gt;=((Assumptions!$C$40-1)*12+7)),SUM(AL$36:AW$36)*12/MIN(AW3-((Assumptions!$C$40-1)*12+7)+1,MIN(AW3,12)),0)+IF(AND(N(Assumptions!$D$41)&gt;0,AW3&gt;=((Assumptions!$C$41-1)*12+7)),SUM(AL$37:AW$37)*12/MIN(AW3-((Assumptions!$C$41-1)*12+7)+1,MIN(AW3,12)),0)+IF(AND(N(Assumptions!$D$42)&gt;0,AW3&gt;=((Assumptions!$C$42-1)*12+7)),SUM(AL$38:AW$38)*12/MIN(AW3-((Assumptions!$C$42-1)*12+7)+1,MIN(AW3,12)),0)</f>
        <v/>
      </c>
      <c r="AX86" s="60">
        <f>IF(AND(N(Assumptions!$D$35)&gt;0,AX3&gt;=((Assumptions!$C$35-1)*12+7)),SUM(AM$31:AX$31)*12/MIN(AX3-((Assumptions!$C$35-1)*12+7)+1,MIN(AX3,12)),0)+IF(AND(N(Assumptions!$D$36)&gt;0,AX3&gt;=((Assumptions!$C$36-1)*12+7)),SUM(AM$32:AX$32)*12/MIN(AX3-((Assumptions!$C$36-1)*12+7)+1,MIN(AX3,12)),0)+IF(AND(N(Assumptions!$D$37)&gt;0,AX3&gt;=((Assumptions!$C$37-1)*12+7)),SUM(AM$33:AX$33)*12/MIN(AX3-((Assumptions!$C$37-1)*12+7)+1,MIN(AX3,12)),0)+IF(AND(N(Assumptions!$D$38)&gt;0,AX3&gt;=((Assumptions!$C$38-1)*12+7)),SUM(AM$34:AX$34)*12/MIN(AX3-((Assumptions!$C$38-1)*12+7)+1,MIN(AX3,12)),0)+IF(AND(N(Assumptions!$D$39)&gt;0,AX3&gt;=((Assumptions!$C$39-1)*12+7)),SUM(AM$35:AX$35)*12/MIN(AX3-((Assumptions!$C$39-1)*12+7)+1,MIN(AX3,12)),0)+IF(AND(N(Assumptions!$D$40)&gt;0,AX3&gt;=((Assumptions!$C$40-1)*12+7)),SUM(AM$36:AX$36)*12/MIN(AX3-((Assumptions!$C$40-1)*12+7)+1,MIN(AX3,12)),0)+IF(AND(N(Assumptions!$D$41)&gt;0,AX3&gt;=((Assumptions!$C$41-1)*12+7)),SUM(AM$37:AX$37)*12/MIN(AX3-((Assumptions!$C$41-1)*12+7)+1,MIN(AX3,12)),0)+IF(AND(N(Assumptions!$D$42)&gt;0,AX3&gt;=((Assumptions!$C$42-1)*12+7)),SUM(AM$38:AX$38)*12/MIN(AX3-((Assumptions!$C$42-1)*12+7)+1,MIN(AX3,12)),0)</f>
        <v/>
      </c>
      <c r="AY86" s="60">
        <f>IF(AND(N(Assumptions!$D$35)&gt;0,AY3&gt;=((Assumptions!$C$35-1)*12+7)),SUM(AN$31:AY$31)*12/MIN(AY3-((Assumptions!$C$35-1)*12+7)+1,MIN(AY3,12)),0)+IF(AND(N(Assumptions!$D$36)&gt;0,AY3&gt;=((Assumptions!$C$36-1)*12+7)),SUM(AN$32:AY$32)*12/MIN(AY3-((Assumptions!$C$36-1)*12+7)+1,MIN(AY3,12)),0)+IF(AND(N(Assumptions!$D$37)&gt;0,AY3&gt;=((Assumptions!$C$37-1)*12+7)),SUM(AN$33:AY$33)*12/MIN(AY3-((Assumptions!$C$37-1)*12+7)+1,MIN(AY3,12)),0)+IF(AND(N(Assumptions!$D$38)&gt;0,AY3&gt;=((Assumptions!$C$38-1)*12+7)),SUM(AN$34:AY$34)*12/MIN(AY3-((Assumptions!$C$38-1)*12+7)+1,MIN(AY3,12)),0)+IF(AND(N(Assumptions!$D$39)&gt;0,AY3&gt;=((Assumptions!$C$39-1)*12+7)),SUM(AN$35:AY$35)*12/MIN(AY3-((Assumptions!$C$39-1)*12+7)+1,MIN(AY3,12)),0)+IF(AND(N(Assumptions!$D$40)&gt;0,AY3&gt;=((Assumptions!$C$40-1)*12+7)),SUM(AN$36:AY$36)*12/MIN(AY3-((Assumptions!$C$40-1)*12+7)+1,MIN(AY3,12)),0)+IF(AND(N(Assumptions!$D$41)&gt;0,AY3&gt;=((Assumptions!$C$41-1)*12+7)),SUM(AN$37:AY$37)*12/MIN(AY3-((Assumptions!$C$41-1)*12+7)+1,MIN(AY3,12)),0)+IF(AND(N(Assumptions!$D$42)&gt;0,AY3&gt;=((Assumptions!$C$42-1)*12+7)),SUM(AN$38:AY$38)*12/MIN(AY3-((Assumptions!$C$42-1)*12+7)+1,MIN(AY3,12)),0)</f>
        <v/>
      </c>
      <c r="AZ86" s="60">
        <f>IF(AND(N(Assumptions!$D$35)&gt;0,AZ3&gt;=((Assumptions!$C$35-1)*12+7)),SUM(AO$31:AZ$31)*12/MIN(AZ3-((Assumptions!$C$35-1)*12+7)+1,MIN(AZ3,12)),0)+IF(AND(N(Assumptions!$D$36)&gt;0,AZ3&gt;=((Assumptions!$C$36-1)*12+7)),SUM(AO$32:AZ$32)*12/MIN(AZ3-((Assumptions!$C$36-1)*12+7)+1,MIN(AZ3,12)),0)+IF(AND(N(Assumptions!$D$37)&gt;0,AZ3&gt;=((Assumptions!$C$37-1)*12+7)),SUM(AO$33:AZ$33)*12/MIN(AZ3-((Assumptions!$C$37-1)*12+7)+1,MIN(AZ3,12)),0)+IF(AND(N(Assumptions!$D$38)&gt;0,AZ3&gt;=((Assumptions!$C$38-1)*12+7)),SUM(AO$34:AZ$34)*12/MIN(AZ3-((Assumptions!$C$38-1)*12+7)+1,MIN(AZ3,12)),0)+IF(AND(N(Assumptions!$D$39)&gt;0,AZ3&gt;=((Assumptions!$C$39-1)*12+7)),SUM(AO$35:AZ$35)*12/MIN(AZ3-((Assumptions!$C$39-1)*12+7)+1,MIN(AZ3,12)),0)+IF(AND(N(Assumptions!$D$40)&gt;0,AZ3&gt;=((Assumptions!$C$40-1)*12+7)),SUM(AO$36:AZ$36)*12/MIN(AZ3-((Assumptions!$C$40-1)*12+7)+1,MIN(AZ3,12)),0)+IF(AND(N(Assumptions!$D$41)&gt;0,AZ3&gt;=((Assumptions!$C$41-1)*12+7)),SUM(AO$37:AZ$37)*12/MIN(AZ3-((Assumptions!$C$41-1)*12+7)+1,MIN(AZ3,12)),0)+IF(AND(N(Assumptions!$D$42)&gt;0,AZ3&gt;=((Assumptions!$C$42-1)*12+7)),SUM(AO$38:AZ$38)*12/MIN(AZ3-((Assumptions!$C$42-1)*12+7)+1,MIN(AZ3,12)),0)</f>
        <v/>
      </c>
      <c r="BA86" s="60">
        <f>IF(AND(N(Assumptions!$D$35)&gt;0,BA3&gt;=((Assumptions!$C$35-1)*12+7)),SUM(AP$31:BA$31)*12/MIN(BA3-((Assumptions!$C$35-1)*12+7)+1,MIN(BA3,12)),0)+IF(AND(N(Assumptions!$D$36)&gt;0,BA3&gt;=((Assumptions!$C$36-1)*12+7)),SUM(AP$32:BA$32)*12/MIN(BA3-((Assumptions!$C$36-1)*12+7)+1,MIN(BA3,12)),0)+IF(AND(N(Assumptions!$D$37)&gt;0,BA3&gt;=((Assumptions!$C$37-1)*12+7)),SUM(AP$33:BA$33)*12/MIN(BA3-((Assumptions!$C$37-1)*12+7)+1,MIN(BA3,12)),0)+IF(AND(N(Assumptions!$D$38)&gt;0,BA3&gt;=((Assumptions!$C$38-1)*12+7)),SUM(AP$34:BA$34)*12/MIN(BA3-((Assumptions!$C$38-1)*12+7)+1,MIN(BA3,12)),0)+IF(AND(N(Assumptions!$D$39)&gt;0,BA3&gt;=((Assumptions!$C$39-1)*12+7)),SUM(AP$35:BA$35)*12/MIN(BA3-((Assumptions!$C$39-1)*12+7)+1,MIN(BA3,12)),0)+IF(AND(N(Assumptions!$D$40)&gt;0,BA3&gt;=((Assumptions!$C$40-1)*12+7)),SUM(AP$36:BA$36)*12/MIN(BA3-((Assumptions!$C$40-1)*12+7)+1,MIN(BA3,12)),0)+IF(AND(N(Assumptions!$D$41)&gt;0,BA3&gt;=((Assumptions!$C$41-1)*12+7)),SUM(AP$37:BA$37)*12/MIN(BA3-((Assumptions!$C$41-1)*12+7)+1,MIN(BA3,12)),0)+IF(AND(N(Assumptions!$D$42)&gt;0,BA3&gt;=((Assumptions!$C$42-1)*12+7)),SUM(AP$38:BA$38)*12/MIN(BA3-((Assumptions!$C$42-1)*12+7)+1,MIN(BA3,12)),0)</f>
        <v/>
      </c>
      <c r="BB86" s="60">
        <f>IF(AND(N(Assumptions!$D$35)&gt;0,BB3&gt;=((Assumptions!$C$35-1)*12+7)),SUM(AQ$31:BB$31)*12/MIN(BB3-((Assumptions!$C$35-1)*12+7)+1,MIN(BB3,12)),0)+IF(AND(N(Assumptions!$D$36)&gt;0,BB3&gt;=((Assumptions!$C$36-1)*12+7)),SUM(AQ$32:BB$32)*12/MIN(BB3-((Assumptions!$C$36-1)*12+7)+1,MIN(BB3,12)),0)+IF(AND(N(Assumptions!$D$37)&gt;0,BB3&gt;=((Assumptions!$C$37-1)*12+7)),SUM(AQ$33:BB$33)*12/MIN(BB3-((Assumptions!$C$37-1)*12+7)+1,MIN(BB3,12)),0)+IF(AND(N(Assumptions!$D$38)&gt;0,BB3&gt;=((Assumptions!$C$38-1)*12+7)),SUM(AQ$34:BB$34)*12/MIN(BB3-((Assumptions!$C$38-1)*12+7)+1,MIN(BB3,12)),0)+IF(AND(N(Assumptions!$D$39)&gt;0,BB3&gt;=((Assumptions!$C$39-1)*12+7)),SUM(AQ$35:BB$35)*12/MIN(BB3-((Assumptions!$C$39-1)*12+7)+1,MIN(BB3,12)),0)+IF(AND(N(Assumptions!$D$40)&gt;0,BB3&gt;=((Assumptions!$C$40-1)*12+7)),SUM(AQ$36:BB$36)*12/MIN(BB3-((Assumptions!$C$40-1)*12+7)+1,MIN(BB3,12)),0)+IF(AND(N(Assumptions!$D$41)&gt;0,BB3&gt;=((Assumptions!$C$41-1)*12+7)),SUM(AQ$37:BB$37)*12/MIN(BB3-((Assumptions!$C$41-1)*12+7)+1,MIN(BB3,12)),0)+IF(AND(N(Assumptions!$D$42)&gt;0,BB3&gt;=((Assumptions!$C$42-1)*12+7)),SUM(AQ$38:BB$38)*12/MIN(BB3-((Assumptions!$C$42-1)*12+7)+1,MIN(BB3,12)),0)</f>
        <v/>
      </c>
      <c r="BC86" s="60">
        <f>IF(AND(N(Assumptions!$D$35)&gt;0,BC3&gt;=((Assumptions!$C$35-1)*12+7)),SUM(AR$31:BC$31)*12/MIN(BC3-((Assumptions!$C$35-1)*12+7)+1,MIN(BC3,12)),0)+IF(AND(N(Assumptions!$D$36)&gt;0,BC3&gt;=((Assumptions!$C$36-1)*12+7)),SUM(AR$32:BC$32)*12/MIN(BC3-((Assumptions!$C$36-1)*12+7)+1,MIN(BC3,12)),0)+IF(AND(N(Assumptions!$D$37)&gt;0,BC3&gt;=((Assumptions!$C$37-1)*12+7)),SUM(AR$33:BC$33)*12/MIN(BC3-((Assumptions!$C$37-1)*12+7)+1,MIN(BC3,12)),0)+IF(AND(N(Assumptions!$D$38)&gt;0,BC3&gt;=((Assumptions!$C$38-1)*12+7)),SUM(AR$34:BC$34)*12/MIN(BC3-((Assumptions!$C$38-1)*12+7)+1,MIN(BC3,12)),0)+IF(AND(N(Assumptions!$D$39)&gt;0,BC3&gt;=((Assumptions!$C$39-1)*12+7)),SUM(AR$35:BC$35)*12/MIN(BC3-((Assumptions!$C$39-1)*12+7)+1,MIN(BC3,12)),0)+IF(AND(N(Assumptions!$D$40)&gt;0,BC3&gt;=((Assumptions!$C$40-1)*12+7)),SUM(AR$36:BC$36)*12/MIN(BC3-((Assumptions!$C$40-1)*12+7)+1,MIN(BC3,12)),0)+IF(AND(N(Assumptions!$D$41)&gt;0,BC3&gt;=((Assumptions!$C$41-1)*12+7)),SUM(AR$37:BC$37)*12/MIN(BC3-((Assumptions!$C$41-1)*12+7)+1,MIN(BC3,12)),0)+IF(AND(N(Assumptions!$D$42)&gt;0,BC3&gt;=((Assumptions!$C$42-1)*12+7)),SUM(AR$38:BC$38)*12/MIN(BC3-((Assumptions!$C$42-1)*12+7)+1,MIN(BC3,12)),0)</f>
        <v/>
      </c>
      <c r="BD86" s="60">
        <f>IF(AND(N(Assumptions!$D$35)&gt;0,BD3&gt;=((Assumptions!$C$35-1)*12+7)),SUM(AS$31:BD$31)*12/MIN(BD3-((Assumptions!$C$35-1)*12+7)+1,MIN(BD3,12)),0)+IF(AND(N(Assumptions!$D$36)&gt;0,BD3&gt;=((Assumptions!$C$36-1)*12+7)),SUM(AS$32:BD$32)*12/MIN(BD3-((Assumptions!$C$36-1)*12+7)+1,MIN(BD3,12)),0)+IF(AND(N(Assumptions!$D$37)&gt;0,BD3&gt;=((Assumptions!$C$37-1)*12+7)),SUM(AS$33:BD$33)*12/MIN(BD3-((Assumptions!$C$37-1)*12+7)+1,MIN(BD3,12)),0)+IF(AND(N(Assumptions!$D$38)&gt;0,BD3&gt;=((Assumptions!$C$38-1)*12+7)),SUM(AS$34:BD$34)*12/MIN(BD3-((Assumptions!$C$38-1)*12+7)+1,MIN(BD3,12)),0)+IF(AND(N(Assumptions!$D$39)&gt;0,BD3&gt;=((Assumptions!$C$39-1)*12+7)),SUM(AS$35:BD$35)*12/MIN(BD3-((Assumptions!$C$39-1)*12+7)+1,MIN(BD3,12)),0)+IF(AND(N(Assumptions!$D$40)&gt;0,BD3&gt;=((Assumptions!$C$40-1)*12+7)),SUM(AS$36:BD$36)*12/MIN(BD3-((Assumptions!$C$40-1)*12+7)+1,MIN(BD3,12)),0)+IF(AND(N(Assumptions!$D$41)&gt;0,BD3&gt;=((Assumptions!$C$41-1)*12+7)),SUM(AS$37:BD$37)*12/MIN(BD3-((Assumptions!$C$41-1)*12+7)+1,MIN(BD3,12)),0)+IF(AND(N(Assumptions!$D$42)&gt;0,BD3&gt;=((Assumptions!$C$42-1)*12+7)),SUM(AS$38:BD$38)*12/MIN(BD3-((Assumptions!$C$42-1)*12+7)+1,MIN(BD3,12)),0)</f>
        <v/>
      </c>
      <c r="BE86" s="60">
        <f>IF(AND(N(Assumptions!$D$35)&gt;0,BE3&gt;=((Assumptions!$C$35-1)*12+7)),SUM(AT$31:BE$31)*12/MIN(BE3-((Assumptions!$C$35-1)*12+7)+1,MIN(BE3,12)),0)+IF(AND(N(Assumptions!$D$36)&gt;0,BE3&gt;=((Assumptions!$C$36-1)*12+7)),SUM(AT$32:BE$32)*12/MIN(BE3-((Assumptions!$C$36-1)*12+7)+1,MIN(BE3,12)),0)+IF(AND(N(Assumptions!$D$37)&gt;0,BE3&gt;=((Assumptions!$C$37-1)*12+7)),SUM(AT$33:BE$33)*12/MIN(BE3-((Assumptions!$C$37-1)*12+7)+1,MIN(BE3,12)),0)+IF(AND(N(Assumptions!$D$38)&gt;0,BE3&gt;=((Assumptions!$C$38-1)*12+7)),SUM(AT$34:BE$34)*12/MIN(BE3-((Assumptions!$C$38-1)*12+7)+1,MIN(BE3,12)),0)+IF(AND(N(Assumptions!$D$39)&gt;0,BE3&gt;=((Assumptions!$C$39-1)*12+7)),SUM(AT$35:BE$35)*12/MIN(BE3-((Assumptions!$C$39-1)*12+7)+1,MIN(BE3,12)),0)+IF(AND(N(Assumptions!$D$40)&gt;0,BE3&gt;=((Assumptions!$C$40-1)*12+7)),SUM(AT$36:BE$36)*12/MIN(BE3-((Assumptions!$C$40-1)*12+7)+1,MIN(BE3,12)),0)+IF(AND(N(Assumptions!$D$41)&gt;0,BE3&gt;=((Assumptions!$C$41-1)*12+7)),SUM(AT$37:BE$37)*12/MIN(BE3-((Assumptions!$C$41-1)*12+7)+1,MIN(BE3,12)),0)+IF(AND(N(Assumptions!$D$42)&gt;0,BE3&gt;=((Assumptions!$C$42-1)*12+7)),SUM(AT$38:BE$38)*12/MIN(BE3-((Assumptions!$C$42-1)*12+7)+1,MIN(BE3,12)),0)</f>
        <v/>
      </c>
      <c r="BF86" s="60">
        <f>IF(AND(N(Assumptions!$D$35)&gt;0,BF3&gt;=((Assumptions!$C$35-1)*12+7)),SUM(AU$31:BF$31)*12/MIN(BF3-((Assumptions!$C$35-1)*12+7)+1,MIN(BF3,12)),0)+IF(AND(N(Assumptions!$D$36)&gt;0,BF3&gt;=((Assumptions!$C$36-1)*12+7)),SUM(AU$32:BF$32)*12/MIN(BF3-((Assumptions!$C$36-1)*12+7)+1,MIN(BF3,12)),0)+IF(AND(N(Assumptions!$D$37)&gt;0,BF3&gt;=((Assumptions!$C$37-1)*12+7)),SUM(AU$33:BF$33)*12/MIN(BF3-((Assumptions!$C$37-1)*12+7)+1,MIN(BF3,12)),0)+IF(AND(N(Assumptions!$D$38)&gt;0,BF3&gt;=((Assumptions!$C$38-1)*12+7)),SUM(AU$34:BF$34)*12/MIN(BF3-((Assumptions!$C$38-1)*12+7)+1,MIN(BF3,12)),0)+IF(AND(N(Assumptions!$D$39)&gt;0,BF3&gt;=((Assumptions!$C$39-1)*12+7)),SUM(AU$35:BF$35)*12/MIN(BF3-((Assumptions!$C$39-1)*12+7)+1,MIN(BF3,12)),0)+IF(AND(N(Assumptions!$D$40)&gt;0,BF3&gt;=((Assumptions!$C$40-1)*12+7)),SUM(AU$36:BF$36)*12/MIN(BF3-((Assumptions!$C$40-1)*12+7)+1,MIN(BF3,12)),0)+IF(AND(N(Assumptions!$D$41)&gt;0,BF3&gt;=((Assumptions!$C$41-1)*12+7)),SUM(AU$37:BF$37)*12/MIN(BF3-((Assumptions!$C$41-1)*12+7)+1,MIN(BF3,12)),0)+IF(AND(N(Assumptions!$D$42)&gt;0,BF3&gt;=((Assumptions!$C$42-1)*12+7)),SUM(AU$38:BF$38)*12/MIN(BF3-((Assumptions!$C$42-1)*12+7)+1,MIN(BF3,12)),0)</f>
        <v/>
      </c>
      <c r="BG86" s="60">
        <f>IF(AND(N(Assumptions!$D$35)&gt;0,BG3&gt;=((Assumptions!$C$35-1)*12+7)),SUM(AV$31:BG$31)*12/MIN(BG3-((Assumptions!$C$35-1)*12+7)+1,MIN(BG3,12)),0)+IF(AND(N(Assumptions!$D$36)&gt;0,BG3&gt;=((Assumptions!$C$36-1)*12+7)),SUM(AV$32:BG$32)*12/MIN(BG3-((Assumptions!$C$36-1)*12+7)+1,MIN(BG3,12)),0)+IF(AND(N(Assumptions!$D$37)&gt;0,BG3&gt;=((Assumptions!$C$37-1)*12+7)),SUM(AV$33:BG$33)*12/MIN(BG3-((Assumptions!$C$37-1)*12+7)+1,MIN(BG3,12)),0)+IF(AND(N(Assumptions!$D$38)&gt;0,BG3&gt;=((Assumptions!$C$38-1)*12+7)),SUM(AV$34:BG$34)*12/MIN(BG3-((Assumptions!$C$38-1)*12+7)+1,MIN(BG3,12)),0)+IF(AND(N(Assumptions!$D$39)&gt;0,BG3&gt;=((Assumptions!$C$39-1)*12+7)),SUM(AV$35:BG$35)*12/MIN(BG3-((Assumptions!$C$39-1)*12+7)+1,MIN(BG3,12)),0)+IF(AND(N(Assumptions!$D$40)&gt;0,BG3&gt;=((Assumptions!$C$40-1)*12+7)),SUM(AV$36:BG$36)*12/MIN(BG3-((Assumptions!$C$40-1)*12+7)+1,MIN(BG3,12)),0)+IF(AND(N(Assumptions!$D$41)&gt;0,BG3&gt;=((Assumptions!$C$41-1)*12+7)),SUM(AV$37:BG$37)*12/MIN(BG3-((Assumptions!$C$41-1)*12+7)+1,MIN(BG3,12)),0)+IF(AND(N(Assumptions!$D$42)&gt;0,BG3&gt;=((Assumptions!$C$42-1)*12+7)),SUM(AV$38:BG$38)*12/MIN(BG3-((Assumptions!$C$42-1)*12+7)+1,MIN(BG3,12)),0)</f>
        <v/>
      </c>
      <c r="BH86" s="60">
        <f>IF(AND(N(Assumptions!$D$35)&gt;0,BH3&gt;=((Assumptions!$C$35-1)*12+7)),SUM(AW$31:BH$31)*12/MIN(BH3-((Assumptions!$C$35-1)*12+7)+1,MIN(BH3,12)),0)+IF(AND(N(Assumptions!$D$36)&gt;0,BH3&gt;=((Assumptions!$C$36-1)*12+7)),SUM(AW$32:BH$32)*12/MIN(BH3-((Assumptions!$C$36-1)*12+7)+1,MIN(BH3,12)),0)+IF(AND(N(Assumptions!$D$37)&gt;0,BH3&gt;=((Assumptions!$C$37-1)*12+7)),SUM(AW$33:BH$33)*12/MIN(BH3-((Assumptions!$C$37-1)*12+7)+1,MIN(BH3,12)),0)+IF(AND(N(Assumptions!$D$38)&gt;0,BH3&gt;=((Assumptions!$C$38-1)*12+7)),SUM(AW$34:BH$34)*12/MIN(BH3-((Assumptions!$C$38-1)*12+7)+1,MIN(BH3,12)),0)+IF(AND(N(Assumptions!$D$39)&gt;0,BH3&gt;=((Assumptions!$C$39-1)*12+7)),SUM(AW$35:BH$35)*12/MIN(BH3-((Assumptions!$C$39-1)*12+7)+1,MIN(BH3,12)),0)+IF(AND(N(Assumptions!$D$40)&gt;0,BH3&gt;=((Assumptions!$C$40-1)*12+7)),SUM(AW$36:BH$36)*12/MIN(BH3-((Assumptions!$C$40-1)*12+7)+1,MIN(BH3,12)),0)+IF(AND(N(Assumptions!$D$41)&gt;0,BH3&gt;=((Assumptions!$C$41-1)*12+7)),SUM(AW$37:BH$37)*12/MIN(BH3-((Assumptions!$C$41-1)*12+7)+1,MIN(BH3,12)),0)+IF(AND(N(Assumptions!$D$42)&gt;0,BH3&gt;=((Assumptions!$C$42-1)*12+7)),SUM(AW$38:BH$38)*12/MIN(BH3-((Assumptions!$C$42-1)*12+7)+1,MIN(BH3,12)),0)</f>
        <v/>
      </c>
      <c r="BI86" s="60">
        <f>IF(AND(N(Assumptions!$D$35)&gt;0,BI3&gt;=((Assumptions!$C$35-1)*12+7)),SUM(AX$31:BI$31)*12/MIN(BI3-((Assumptions!$C$35-1)*12+7)+1,MIN(BI3,12)),0)+IF(AND(N(Assumptions!$D$36)&gt;0,BI3&gt;=((Assumptions!$C$36-1)*12+7)),SUM(AX$32:BI$32)*12/MIN(BI3-((Assumptions!$C$36-1)*12+7)+1,MIN(BI3,12)),0)+IF(AND(N(Assumptions!$D$37)&gt;0,BI3&gt;=((Assumptions!$C$37-1)*12+7)),SUM(AX$33:BI$33)*12/MIN(BI3-((Assumptions!$C$37-1)*12+7)+1,MIN(BI3,12)),0)+IF(AND(N(Assumptions!$D$38)&gt;0,BI3&gt;=((Assumptions!$C$38-1)*12+7)),SUM(AX$34:BI$34)*12/MIN(BI3-((Assumptions!$C$38-1)*12+7)+1,MIN(BI3,12)),0)+IF(AND(N(Assumptions!$D$39)&gt;0,BI3&gt;=((Assumptions!$C$39-1)*12+7)),SUM(AX$35:BI$35)*12/MIN(BI3-((Assumptions!$C$39-1)*12+7)+1,MIN(BI3,12)),0)+IF(AND(N(Assumptions!$D$40)&gt;0,BI3&gt;=((Assumptions!$C$40-1)*12+7)),SUM(AX$36:BI$36)*12/MIN(BI3-((Assumptions!$C$40-1)*12+7)+1,MIN(BI3,12)),0)+IF(AND(N(Assumptions!$D$41)&gt;0,BI3&gt;=((Assumptions!$C$41-1)*12+7)),SUM(AX$37:BI$37)*12/MIN(BI3-((Assumptions!$C$41-1)*12+7)+1,MIN(BI3,12)),0)+IF(AND(N(Assumptions!$D$42)&gt;0,BI3&gt;=((Assumptions!$C$42-1)*12+7)),SUM(AX$38:BI$38)*12/MIN(BI3-((Assumptions!$C$42-1)*12+7)+1,MIN(BI3,12)),0)</f>
        <v/>
      </c>
      <c r="BJ86" s="60">
        <f>IF(AND(N(Assumptions!$D$35)&gt;0,BJ3&gt;=((Assumptions!$C$35-1)*12+7)),SUM(AY$31:BJ$31)*12/MIN(BJ3-((Assumptions!$C$35-1)*12+7)+1,MIN(BJ3,12)),0)+IF(AND(N(Assumptions!$D$36)&gt;0,BJ3&gt;=((Assumptions!$C$36-1)*12+7)),SUM(AY$32:BJ$32)*12/MIN(BJ3-((Assumptions!$C$36-1)*12+7)+1,MIN(BJ3,12)),0)+IF(AND(N(Assumptions!$D$37)&gt;0,BJ3&gt;=((Assumptions!$C$37-1)*12+7)),SUM(AY$33:BJ$33)*12/MIN(BJ3-((Assumptions!$C$37-1)*12+7)+1,MIN(BJ3,12)),0)+IF(AND(N(Assumptions!$D$38)&gt;0,BJ3&gt;=((Assumptions!$C$38-1)*12+7)),SUM(AY$34:BJ$34)*12/MIN(BJ3-((Assumptions!$C$38-1)*12+7)+1,MIN(BJ3,12)),0)+IF(AND(N(Assumptions!$D$39)&gt;0,BJ3&gt;=((Assumptions!$C$39-1)*12+7)),SUM(AY$35:BJ$35)*12/MIN(BJ3-((Assumptions!$C$39-1)*12+7)+1,MIN(BJ3,12)),0)+IF(AND(N(Assumptions!$D$40)&gt;0,BJ3&gt;=((Assumptions!$C$40-1)*12+7)),SUM(AY$36:BJ$36)*12/MIN(BJ3-((Assumptions!$C$40-1)*12+7)+1,MIN(BJ3,12)),0)+IF(AND(N(Assumptions!$D$41)&gt;0,BJ3&gt;=((Assumptions!$C$41-1)*12+7)),SUM(AY$37:BJ$37)*12/MIN(BJ3-((Assumptions!$C$41-1)*12+7)+1,MIN(BJ3,12)),0)+IF(AND(N(Assumptions!$D$42)&gt;0,BJ3&gt;=((Assumptions!$C$42-1)*12+7)),SUM(AY$38:BJ$38)*12/MIN(BJ3-((Assumptions!$C$42-1)*12+7)+1,MIN(BJ3,12)),0)</f>
        <v/>
      </c>
    </row>
    <row r="87">
      <c r="A87" s="43" t="n"/>
      <c r="B87" s="50" t="inlineStr">
        <is>
          <t>TTM EBITDA (pro forma)</t>
        </is>
      </c>
      <c r="C87" s="60">
        <f>C84+C85+C86</f>
        <v/>
      </c>
      <c r="D87" s="60">
        <f>D84+D85+D86</f>
        <v/>
      </c>
      <c r="E87" s="60">
        <f>E84+E85+E86</f>
        <v/>
      </c>
      <c r="F87" s="60">
        <f>F84+F85+F86</f>
        <v/>
      </c>
      <c r="G87" s="60">
        <f>G84+G85+G86</f>
        <v/>
      </c>
      <c r="H87" s="60">
        <f>H84+H85+H86</f>
        <v/>
      </c>
      <c r="I87" s="60">
        <f>I84+I85+I86</f>
        <v/>
      </c>
      <c r="J87" s="60">
        <f>J84+J85+J86</f>
        <v/>
      </c>
      <c r="K87" s="60">
        <f>K84+K85+K86</f>
        <v/>
      </c>
      <c r="L87" s="60">
        <f>L84+L85+L86</f>
        <v/>
      </c>
      <c r="M87" s="60">
        <f>M84+M85+M86</f>
        <v/>
      </c>
      <c r="N87" s="60">
        <f>N84+N85+N86</f>
        <v/>
      </c>
      <c r="O87" s="60">
        <f>O84+O85+O86</f>
        <v/>
      </c>
      <c r="P87" s="60">
        <f>P84+P85+P86</f>
        <v/>
      </c>
      <c r="Q87" s="60">
        <f>Q84+Q85+Q86</f>
        <v/>
      </c>
      <c r="R87" s="60">
        <f>R84+R85+R86</f>
        <v/>
      </c>
      <c r="S87" s="60">
        <f>S84+S85+S86</f>
        <v/>
      </c>
      <c r="T87" s="60">
        <f>T84+T85+T86</f>
        <v/>
      </c>
      <c r="U87" s="60">
        <f>U84+U85+U86</f>
        <v/>
      </c>
      <c r="V87" s="60">
        <f>V84+V85+V86</f>
        <v/>
      </c>
      <c r="W87" s="60">
        <f>W84+W85+W86</f>
        <v/>
      </c>
      <c r="X87" s="60">
        <f>X84+X85+X86</f>
        <v/>
      </c>
      <c r="Y87" s="60">
        <f>Y84+Y85+Y86</f>
        <v/>
      </c>
      <c r="Z87" s="60">
        <f>Z84+Z85+Z86</f>
        <v/>
      </c>
      <c r="AA87" s="60">
        <f>AA84+AA85+AA86</f>
        <v/>
      </c>
      <c r="AB87" s="60">
        <f>AB84+AB85+AB86</f>
        <v/>
      </c>
      <c r="AC87" s="60">
        <f>AC84+AC85+AC86</f>
        <v/>
      </c>
      <c r="AD87" s="60">
        <f>AD84+AD85+AD86</f>
        <v/>
      </c>
      <c r="AE87" s="60">
        <f>AE84+AE85+AE86</f>
        <v/>
      </c>
      <c r="AF87" s="60">
        <f>AF84+AF85+AF86</f>
        <v/>
      </c>
      <c r="AG87" s="60">
        <f>AG84+AG85+AG86</f>
        <v/>
      </c>
      <c r="AH87" s="60">
        <f>AH84+AH85+AH86</f>
        <v/>
      </c>
      <c r="AI87" s="60">
        <f>AI84+AI85+AI86</f>
        <v/>
      </c>
      <c r="AJ87" s="60">
        <f>AJ84+AJ85+AJ86</f>
        <v/>
      </c>
      <c r="AK87" s="60">
        <f>AK84+AK85+AK86</f>
        <v/>
      </c>
      <c r="AL87" s="60">
        <f>AL84+AL85+AL86</f>
        <v/>
      </c>
      <c r="AM87" s="60">
        <f>AM84+AM85+AM86</f>
        <v/>
      </c>
      <c r="AN87" s="60">
        <f>AN84+AN85+AN86</f>
        <v/>
      </c>
      <c r="AO87" s="60">
        <f>AO84+AO85+AO86</f>
        <v/>
      </c>
      <c r="AP87" s="60">
        <f>AP84+AP85+AP86</f>
        <v/>
      </c>
      <c r="AQ87" s="60">
        <f>AQ84+AQ85+AQ86</f>
        <v/>
      </c>
      <c r="AR87" s="60">
        <f>AR84+AR85+AR86</f>
        <v/>
      </c>
      <c r="AS87" s="60">
        <f>AS84+AS85+AS86</f>
        <v/>
      </c>
      <c r="AT87" s="60">
        <f>AT84+AT85+AT86</f>
        <v/>
      </c>
      <c r="AU87" s="60">
        <f>AU84+AU85+AU86</f>
        <v/>
      </c>
      <c r="AV87" s="60">
        <f>AV84+AV85+AV86</f>
        <v/>
      </c>
      <c r="AW87" s="60">
        <f>AW84+AW85+AW86</f>
        <v/>
      </c>
      <c r="AX87" s="60">
        <f>AX84+AX85+AX86</f>
        <v/>
      </c>
      <c r="AY87" s="60">
        <f>AY84+AY85+AY86</f>
        <v/>
      </c>
      <c r="AZ87" s="60">
        <f>AZ84+AZ85+AZ86</f>
        <v/>
      </c>
      <c r="BA87" s="60">
        <f>BA84+BA85+BA86</f>
        <v/>
      </c>
      <c r="BB87" s="60">
        <f>BB84+BB85+BB86</f>
        <v/>
      </c>
      <c r="BC87" s="60">
        <f>BC84+BC85+BC86</f>
        <v/>
      </c>
      <c r="BD87" s="60">
        <f>BD84+BD85+BD86</f>
        <v/>
      </c>
      <c r="BE87" s="60">
        <f>BE84+BE85+BE86</f>
        <v/>
      </c>
      <c r="BF87" s="60">
        <f>BF84+BF85+BF86</f>
        <v/>
      </c>
      <c r="BG87" s="60">
        <f>BG84+BG85+BG86</f>
        <v/>
      </c>
      <c r="BH87" s="60">
        <f>BH84+BH85+BH86</f>
        <v/>
      </c>
      <c r="BI87" s="60">
        <f>BI84+BI85+BI86</f>
        <v/>
      </c>
      <c r="BJ87" s="60">
        <f>BJ84+BJ85+BJ86</f>
        <v/>
      </c>
    </row>
    <row r="88">
      <c r="A88" s="43" t="n"/>
      <c r="B88" s="43" t="inlineStr">
        <is>
          <t>Leverage (debt / TTM EBITDA)</t>
        </is>
      </c>
      <c r="C88" s="61">
        <f>IF(AND(C78&gt;0,C87&gt;0),C78/C87,0)</f>
        <v/>
      </c>
      <c r="D88" s="61">
        <f>IF(AND(D78&gt;0,D87&gt;0),D78/D87,0)</f>
        <v/>
      </c>
      <c r="E88" s="61">
        <f>IF(AND(E78&gt;0,E87&gt;0),E78/E87,0)</f>
        <v/>
      </c>
      <c r="F88" s="61">
        <f>IF(AND(F78&gt;0,F87&gt;0),F78/F87,0)</f>
        <v/>
      </c>
      <c r="G88" s="61">
        <f>IF(AND(G78&gt;0,G87&gt;0),G78/G87,0)</f>
        <v/>
      </c>
      <c r="H88" s="61">
        <f>IF(AND(H78&gt;0,H87&gt;0),H78/H87,0)</f>
        <v/>
      </c>
      <c r="I88" s="61">
        <f>IF(AND(I78&gt;0,I87&gt;0),I78/I87,0)</f>
        <v/>
      </c>
      <c r="J88" s="61">
        <f>IF(AND(J78&gt;0,J87&gt;0),J78/J87,0)</f>
        <v/>
      </c>
      <c r="K88" s="61">
        <f>IF(AND(K78&gt;0,K87&gt;0),K78/K87,0)</f>
        <v/>
      </c>
      <c r="L88" s="61">
        <f>IF(AND(L78&gt;0,L87&gt;0),L78/L87,0)</f>
        <v/>
      </c>
      <c r="M88" s="61">
        <f>IF(AND(M78&gt;0,M87&gt;0),M78/M87,0)</f>
        <v/>
      </c>
      <c r="N88" s="61">
        <f>IF(AND(N78&gt;0,N87&gt;0),N78/N87,0)</f>
        <v/>
      </c>
      <c r="O88" s="61">
        <f>IF(AND(O78&gt;0,O87&gt;0),O78/O87,0)</f>
        <v/>
      </c>
      <c r="P88" s="61">
        <f>IF(AND(P78&gt;0,P87&gt;0),P78/P87,0)</f>
        <v/>
      </c>
      <c r="Q88" s="61">
        <f>IF(AND(Q78&gt;0,Q87&gt;0),Q78/Q87,0)</f>
        <v/>
      </c>
      <c r="R88" s="61">
        <f>IF(AND(R78&gt;0,R87&gt;0),R78/R87,0)</f>
        <v/>
      </c>
      <c r="S88" s="61">
        <f>IF(AND(S78&gt;0,S87&gt;0),S78/S87,0)</f>
        <v/>
      </c>
      <c r="T88" s="61">
        <f>IF(AND(T78&gt;0,T87&gt;0),T78/T87,0)</f>
        <v/>
      </c>
      <c r="U88" s="61">
        <f>IF(AND(U78&gt;0,U87&gt;0),U78/U87,0)</f>
        <v/>
      </c>
      <c r="V88" s="61">
        <f>IF(AND(V78&gt;0,V87&gt;0),V78/V87,0)</f>
        <v/>
      </c>
      <c r="W88" s="61">
        <f>IF(AND(W78&gt;0,W87&gt;0),W78/W87,0)</f>
        <v/>
      </c>
      <c r="X88" s="61">
        <f>IF(AND(X78&gt;0,X87&gt;0),X78/X87,0)</f>
        <v/>
      </c>
      <c r="Y88" s="61">
        <f>IF(AND(Y78&gt;0,Y87&gt;0),Y78/Y87,0)</f>
        <v/>
      </c>
      <c r="Z88" s="61">
        <f>IF(AND(Z78&gt;0,Z87&gt;0),Z78/Z87,0)</f>
        <v/>
      </c>
      <c r="AA88" s="61">
        <f>IF(AND(AA78&gt;0,AA87&gt;0),AA78/AA87,0)</f>
        <v/>
      </c>
      <c r="AB88" s="61">
        <f>IF(AND(AB78&gt;0,AB87&gt;0),AB78/AB87,0)</f>
        <v/>
      </c>
      <c r="AC88" s="61">
        <f>IF(AND(AC78&gt;0,AC87&gt;0),AC78/AC87,0)</f>
        <v/>
      </c>
      <c r="AD88" s="61">
        <f>IF(AND(AD78&gt;0,AD87&gt;0),AD78/AD87,0)</f>
        <v/>
      </c>
      <c r="AE88" s="61">
        <f>IF(AND(AE78&gt;0,AE87&gt;0),AE78/AE87,0)</f>
        <v/>
      </c>
      <c r="AF88" s="61">
        <f>IF(AND(AF78&gt;0,AF87&gt;0),AF78/AF87,0)</f>
        <v/>
      </c>
      <c r="AG88" s="61">
        <f>IF(AND(AG78&gt;0,AG87&gt;0),AG78/AG87,0)</f>
        <v/>
      </c>
      <c r="AH88" s="61">
        <f>IF(AND(AH78&gt;0,AH87&gt;0),AH78/AH87,0)</f>
        <v/>
      </c>
      <c r="AI88" s="61">
        <f>IF(AND(AI78&gt;0,AI87&gt;0),AI78/AI87,0)</f>
        <v/>
      </c>
      <c r="AJ88" s="61">
        <f>IF(AND(AJ78&gt;0,AJ87&gt;0),AJ78/AJ87,0)</f>
        <v/>
      </c>
      <c r="AK88" s="61">
        <f>IF(AND(AK78&gt;0,AK87&gt;0),AK78/AK87,0)</f>
        <v/>
      </c>
      <c r="AL88" s="61">
        <f>IF(AND(AL78&gt;0,AL87&gt;0),AL78/AL87,0)</f>
        <v/>
      </c>
      <c r="AM88" s="61">
        <f>IF(AND(AM78&gt;0,AM87&gt;0),AM78/AM87,0)</f>
        <v/>
      </c>
      <c r="AN88" s="61">
        <f>IF(AND(AN78&gt;0,AN87&gt;0),AN78/AN87,0)</f>
        <v/>
      </c>
      <c r="AO88" s="61">
        <f>IF(AND(AO78&gt;0,AO87&gt;0),AO78/AO87,0)</f>
        <v/>
      </c>
      <c r="AP88" s="61">
        <f>IF(AND(AP78&gt;0,AP87&gt;0),AP78/AP87,0)</f>
        <v/>
      </c>
      <c r="AQ88" s="61">
        <f>IF(AND(AQ78&gt;0,AQ87&gt;0),AQ78/AQ87,0)</f>
        <v/>
      </c>
      <c r="AR88" s="61">
        <f>IF(AND(AR78&gt;0,AR87&gt;0),AR78/AR87,0)</f>
        <v/>
      </c>
      <c r="AS88" s="61">
        <f>IF(AND(AS78&gt;0,AS87&gt;0),AS78/AS87,0)</f>
        <v/>
      </c>
      <c r="AT88" s="61">
        <f>IF(AND(AT78&gt;0,AT87&gt;0),AT78/AT87,0)</f>
        <v/>
      </c>
      <c r="AU88" s="61">
        <f>IF(AND(AU78&gt;0,AU87&gt;0),AU78/AU87,0)</f>
        <v/>
      </c>
      <c r="AV88" s="61">
        <f>IF(AND(AV78&gt;0,AV87&gt;0),AV78/AV87,0)</f>
        <v/>
      </c>
      <c r="AW88" s="61">
        <f>IF(AND(AW78&gt;0,AW87&gt;0),AW78/AW87,0)</f>
        <v/>
      </c>
      <c r="AX88" s="61">
        <f>IF(AND(AX78&gt;0,AX87&gt;0),AX78/AX87,0)</f>
        <v/>
      </c>
      <c r="AY88" s="61">
        <f>IF(AND(AY78&gt;0,AY87&gt;0),AY78/AY87,0)</f>
        <v/>
      </c>
      <c r="AZ88" s="61">
        <f>IF(AND(AZ78&gt;0,AZ87&gt;0),AZ78/AZ87,0)</f>
        <v/>
      </c>
      <c r="BA88" s="61">
        <f>IF(AND(BA78&gt;0,BA87&gt;0),BA78/BA87,0)</f>
        <v/>
      </c>
      <c r="BB88" s="61">
        <f>IF(AND(BB78&gt;0,BB87&gt;0),BB78/BB87,0)</f>
        <v/>
      </c>
      <c r="BC88" s="61">
        <f>IF(AND(BC78&gt;0,BC87&gt;0),BC78/BC87,0)</f>
        <v/>
      </c>
      <c r="BD88" s="61">
        <f>IF(AND(BD78&gt;0,BD87&gt;0),BD78/BD87,0)</f>
        <v/>
      </c>
      <c r="BE88" s="61">
        <f>IF(AND(BE78&gt;0,BE87&gt;0),BE78/BE87,0)</f>
        <v/>
      </c>
      <c r="BF88" s="61">
        <f>IF(AND(BF78&gt;0,BF87&gt;0),BF78/BF87,0)</f>
        <v/>
      </c>
      <c r="BG88" s="61">
        <f>IF(AND(BG78&gt;0,BG87&gt;0),BG78/BG87,0)</f>
        <v/>
      </c>
      <c r="BH88" s="61">
        <f>IF(AND(BH78&gt;0,BH87&gt;0),BH78/BH87,0)</f>
        <v/>
      </c>
      <c r="BI88" s="61">
        <f>IF(AND(BI78&gt;0,BI87&gt;0),BI78/BI87,0)</f>
        <v/>
      </c>
      <c r="BJ88" s="61">
        <f>IF(AND(BJ78&gt;0,BJ87&gt;0),BJ78/BJ87,0)</f>
        <v/>
      </c>
    </row>
    <row r="89">
      <c r="A89" s="43" t="n"/>
      <c r="B89" s="43" t="inlineStr">
        <is>
          <t>Debt capacity (add'l debt to max leverage)</t>
        </is>
      </c>
      <c r="C89" s="60">
        <f>MAX(0,Assumptions!$C$14*C87-C78)</f>
        <v/>
      </c>
      <c r="D89" s="60">
        <f>MAX(0,Assumptions!$C$14*D87-D78)</f>
        <v/>
      </c>
      <c r="E89" s="60">
        <f>MAX(0,Assumptions!$C$14*E87-E78)</f>
        <v/>
      </c>
      <c r="F89" s="60">
        <f>MAX(0,Assumptions!$C$14*F87-F78)</f>
        <v/>
      </c>
      <c r="G89" s="60">
        <f>MAX(0,Assumptions!$C$14*G87-G78)</f>
        <v/>
      </c>
      <c r="H89" s="60">
        <f>MAX(0,Assumptions!$C$14*H87-H78)</f>
        <v/>
      </c>
      <c r="I89" s="60">
        <f>MAX(0,Assumptions!$C$14*I87-I78)</f>
        <v/>
      </c>
      <c r="J89" s="60">
        <f>MAX(0,Assumptions!$C$14*J87-J78)</f>
        <v/>
      </c>
      <c r="K89" s="60">
        <f>MAX(0,Assumptions!$C$14*K87-K78)</f>
        <v/>
      </c>
      <c r="L89" s="60">
        <f>MAX(0,Assumptions!$C$14*L87-L78)</f>
        <v/>
      </c>
      <c r="M89" s="60">
        <f>MAX(0,Assumptions!$C$14*M87-M78)</f>
        <v/>
      </c>
      <c r="N89" s="60">
        <f>MAX(0,Assumptions!$C$14*N87-N78)</f>
        <v/>
      </c>
      <c r="O89" s="60">
        <f>MAX(0,Assumptions!$C$14*O87-O78)</f>
        <v/>
      </c>
      <c r="P89" s="60">
        <f>MAX(0,Assumptions!$C$14*P87-P78)</f>
        <v/>
      </c>
      <c r="Q89" s="60">
        <f>MAX(0,Assumptions!$C$14*Q87-Q78)</f>
        <v/>
      </c>
      <c r="R89" s="60">
        <f>MAX(0,Assumptions!$C$14*R87-R78)</f>
        <v/>
      </c>
      <c r="S89" s="60">
        <f>MAX(0,Assumptions!$C$14*S87-S78)</f>
        <v/>
      </c>
      <c r="T89" s="60">
        <f>MAX(0,Assumptions!$C$14*T87-T78)</f>
        <v/>
      </c>
      <c r="U89" s="60">
        <f>MAX(0,Assumptions!$C$14*U87-U78)</f>
        <v/>
      </c>
      <c r="V89" s="60">
        <f>MAX(0,Assumptions!$C$14*V87-V78)</f>
        <v/>
      </c>
      <c r="W89" s="60">
        <f>MAX(0,Assumptions!$C$14*W87-W78)</f>
        <v/>
      </c>
      <c r="X89" s="60">
        <f>MAX(0,Assumptions!$C$14*X87-X78)</f>
        <v/>
      </c>
      <c r="Y89" s="60">
        <f>MAX(0,Assumptions!$C$14*Y87-Y78)</f>
        <v/>
      </c>
      <c r="Z89" s="60">
        <f>MAX(0,Assumptions!$C$14*Z87-Z78)</f>
        <v/>
      </c>
      <c r="AA89" s="60">
        <f>MAX(0,Assumptions!$C$14*AA87-AA78)</f>
        <v/>
      </c>
      <c r="AB89" s="60">
        <f>MAX(0,Assumptions!$C$14*AB87-AB78)</f>
        <v/>
      </c>
      <c r="AC89" s="60">
        <f>MAX(0,Assumptions!$C$14*AC87-AC78)</f>
        <v/>
      </c>
      <c r="AD89" s="60">
        <f>MAX(0,Assumptions!$C$14*AD87-AD78)</f>
        <v/>
      </c>
      <c r="AE89" s="60">
        <f>MAX(0,Assumptions!$C$14*AE87-AE78)</f>
        <v/>
      </c>
      <c r="AF89" s="60">
        <f>MAX(0,Assumptions!$C$14*AF87-AF78)</f>
        <v/>
      </c>
      <c r="AG89" s="60">
        <f>MAX(0,Assumptions!$C$14*AG87-AG78)</f>
        <v/>
      </c>
      <c r="AH89" s="60">
        <f>MAX(0,Assumptions!$C$14*AH87-AH78)</f>
        <v/>
      </c>
      <c r="AI89" s="60">
        <f>MAX(0,Assumptions!$C$14*AI87-AI78)</f>
        <v/>
      </c>
      <c r="AJ89" s="60">
        <f>MAX(0,Assumptions!$C$14*AJ87-AJ78)</f>
        <v/>
      </c>
      <c r="AK89" s="60">
        <f>MAX(0,Assumptions!$C$14*AK87-AK78)</f>
        <v/>
      </c>
      <c r="AL89" s="60">
        <f>MAX(0,Assumptions!$C$14*AL87-AL78)</f>
        <v/>
      </c>
      <c r="AM89" s="60">
        <f>MAX(0,Assumptions!$C$14*AM87-AM78)</f>
        <v/>
      </c>
      <c r="AN89" s="60">
        <f>MAX(0,Assumptions!$C$14*AN87-AN78)</f>
        <v/>
      </c>
      <c r="AO89" s="60">
        <f>MAX(0,Assumptions!$C$14*AO87-AO78)</f>
        <v/>
      </c>
      <c r="AP89" s="60">
        <f>MAX(0,Assumptions!$C$14*AP87-AP78)</f>
        <v/>
      </c>
      <c r="AQ89" s="60">
        <f>MAX(0,Assumptions!$C$14*AQ87-AQ78)</f>
        <v/>
      </c>
      <c r="AR89" s="60">
        <f>MAX(0,Assumptions!$C$14*AR87-AR78)</f>
        <v/>
      </c>
      <c r="AS89" s="60">
        <f>MAX(0,Assumptions!$C$14*AS87-AS78)</f>
        <v/>
      </c>
      <c r="AT89" s="60">
        <f>MAX(0,Assumptions!$C$14*AT87-AT78)</f>
        <v/>
      </c>
      <c r="AU89" s="60">
        <f>MAX(0,Assumptions!$C$14*AU87-AU78)</f>
        <v/>
      </c>
      <c r="AV89" s="60">
        <f>MAX(0,Assumptions!$C$14*AV87-AV78)</f>
        <v/>
      </c>
      <c r="AW89" s="60">
        <f>MAX(0,Assumptions!$C$14*AW87-AW78)</f>
        <v/>
      </c>
      <c r="AX89" s="60">
        <f>MAX(0,Assumptions!$C$14*AX87-AX78)</f>
        <v/>
      </c>
      <c r="AY89" s="60">
        <f>MAX(0,Assumptions!$C$14*AY87-AY78)</f>
        <v/>
      </c>
      <c r="AZ89" s="60">
        <f>MAX(0,Assumptions!$C$14*AZ87-AZ78)</f>
        <v/>
      </c>
      <c r="BA89" s="60">
        <f>MAX(0,Assumptions!$C$14*BA87-BA78)</f>
        <v/>
      </c>
      <c r="BB89" s="60">
        <f>MAX(0,Assumptions!$C$14*BB87-BB78)</f>
        <v/>
      </c>
      <c r="BC89" s="60">
        <f>MAX(0,Assumptions!$C$14*BC87-BC78)</f>
        <v/>
      </c>
      <c r="BD89" s="60">
        <f>MAX(0,Assumptions!$C$14*BD87-BD78)</f>
        <v/>
      </c>
      <c r="BE89" s="60">
        <f>MAX(0,Assumptions!$C$14*BE87-BE78)</f>
        <v/>
      </c>
      <c r="BF89" s="60">
        <f>MAX(0,Assumptions!$C$14*BF87-BF78)</f>
        <v/>
      </c>
      <c r="BG89" s="60">
        <f>MAX(0,Assumptions!$C$14*BG87-BG78)</f>
        <v/>
      </c>
      <c r="BH89" s="60">
        <f>MAX(0,Assumptions!$C$14*BH87-BH78)</f>
        <v/>
      </c>
      <c r="BI89" s="60">
        <f>MAX(0,Assumptions!$C$14*BI87-BI78)</f>
        <v/>
      </c>
      <c r="BJ89" s="60">
        <f>MAX(0,Assumptions!$C$14*BJ87-BJ78)</f>
        <v/>
      </c>
    </row>
    <row r="90">
      <c r="A90" s="43" t="n"/>
      <c r="B90" s="43" t="n"/>
      <c r="C90" s="43" t="n"/>
      <c r="D90" s="43" t="n"/>
      <c r="E90" s="43" t="n"/>
      <c r="F90" s="43" t="n"/>
      <c r="G90" s="43" t="n"/>
      <c r="H90" s="43" t="n"/>
      <c r="I90" s="43" t="n"/>
      <c r="J90" s="43" t="n"/>
      <c r="K90" s="43" t="n"/>
      <c r="L90" s="43" t="n"/>
      <c r="M90" s="43" t="n"/>
      <c r="N90" s="43" t="n"/>
      <c r="O90" s="43" t="n"/>
      <c r="P90" s="43" t="n"/>
      <c r="Q90" s="43" t="n"/>
      <c r="R90" s="43" t="n"/>
      <c r="S90" s="43" t="n"/>
      <c r="T90" s="43" t="n"/>
      <c r="U90" s="43" t="n"/>
      <c r="V90" s="43" t="n"/>
      <c r="W90" s="43" t="n"/>
      <c r="X90" s="43" t="n"/>
      <c r="Y90" s="43" t="n"/>
      <c r="Z90" s="43" t="n"/>
      <c r="AA90" s="43" t="n"/>
      <c r="AB90" s="43" t="n"/>
      <c r="AC90" s="43" t="n"/>
      <c r="AD90" s="43" t="n"/>
      <c r="AE90" s="43" t="n"/>
      <c r="AF90" s="43" t="n"/>
      <c r="AG90" s="43" t="n"/>
      <c r="AH90" s="43" t="n"/>
      <c r="AI90" s="43" t="n"/>
      <c r="AJ90" s="43" t="n"/>
      <c r="AK90" s="43" t="n"/>
      <c r="AL90" s="43" t="n"/>
      <c r="AM90" s="43" t="n"/>
      <c r="AN90" s="43" t="n"/>
      <c r="AO90" s="43" t="n"/>
      <c r="AP90" s="43" t="n"/>
      <c r="AQ90" s="43" t="n"/>
      <c r="AR90" s="43" t="n"/>
      <c r="AS90" s="43" t="n"/>
      <c r="AT90" s="43" t="n"/>
      <c r="AU90" s="43" t="n"/>
      <c r="AV90" s="43" t="n"/>
      <c r="AW90" s="43" t="n"/>
      <c r="AX90" s="43" t="n"/>
      <c r="AY90" s="43" t="n"/>
      <c r="AZ90" s="43" t="n"/>
      <c r="BA90" s="43" t="n"/>
      <c r="BB90" s="43" t="n"/>
      <c r="BC90" s="43" t="n"/>
      <c r="BD90" s="43" t="n"/>
      <c r="BE90" s="43" t="n"/>
      <c r="BF90" s="43" t="n"/>
      <c r="BG90" s="43" t="n"/>
      <c r="BH90" s="43" t="n"/>
      <c r="BI90" s="43" t="n"/>
      <c r="BJ90" s="43" t="n"/>
    </row>
    <row r="91">
      <c r="A91" s="43" t="n"/>
      <c r="B91" s="47" t="inlineStr">
        <is>
          <t>BALANCE SHEET</t>
        </is>
      </c>
      <c r="C91" s="43" t="n"/>
      <c r="D91" s="43" t="n"/>
      <c r="E91" s="43" t="n"/>
      <c r="F91" s="43" t="n"/>
      <c r="G91" s="43" t="n"/>
      <c r="H91" s="43" t="n"/>
      <c r="I91" s="43" t="n"/>
      <c r="J91" s="43" t="n"/>
      <c r="K91" s="43" t="n"/>
      <c r="L91" s="43" t="n"/>
      <c r="M91" s="43" t="n"/>
      <c r="N91" s="43" t="n"/>
      <c r="O91" s="43" t="n"/>
      <c r="P91" s="43" t="n"/>
      <c r="Q91" s="43" t="n"/>
      <c r="R91" s="43" t="n"/>
      <c r="S91" s="43" t="n"/>
      <c r="T91" s="43" t="n"/>
      <c r="U91" s="43" t="n"/>
      <c r="V91" s="43" t="n"/>
      <c r="W91" s="43" t="n"/>
      <c r="X91" s="43" t="n"/>
      <c r="Y91" s="43" t="n"/>
      <c r="Z91" s="43" t="n"/>
      <c r="AA91" s="43" t="n"/>
      <c r="AB91" s="43" t="n"/>
      <c r="AC91" s="43" t="n"/>
      <c r="AD91" s="43" t="n"/>
      <c r="AE91" s="43" t="n"/>
      <c r="AF91" s="43" t="n"/>
      <c r="AG91" s="43" t="n"/>
      <c r="AH91" s="43" t="n"/>
      <c r="AI91" s="43" t="n"/>
      <c r="AJ91" s="43" t="n"/>
      <c r="AK91" s="43" t="n"/>
      <c r="AL91" s="43" t="n"/>
      <c r="AM91" s="43" t="n"/>
      <c r="AN91" s="43" t="n"/>
      <c r="AO91" s="43" t="n"/>
      <c r="AP91" s="43" t="n"/>
      <c r="AQ91" s="43" t="n"/>
      <c r="AR91" s="43" t="n"/>
      <c r="AS91" s="43" t="n"/>
      <c r="AT91" s="43" t="n"/>
      <c r="AU91" s="43" t="n"/>
      <c r="AV91" s="43" t="n"/>
      <c r="AW91" s="43" t="n"/>
      <c r="AX91" s="43" t="n"/>
      <c r="AY91" s="43" t="n"/>
      <c r="AZ91" s="43" t="n"/>
      <c r="BA91" s="43" t="n"/>
      <c r="BB91" s="43" t="n"/>
      <c r="BC91" s="43" t="n"/>
      <c r="BD91" s="43" t="n"/>
      <c r="BE91" s="43" t="n"/>
      <c r="BF91" s="43" t="n"/>
      <c r="BG91" s="43" t="n"/>
      <c r="BH91" s="43" t="n"/>
      <c r="BI91" s="43" t="n"/>
      <c r="BJ91" s="43" t="n"/>
    </row>
    <row r="92">
      <c r="A92" s="43" t="n"/>
      <c r="B92" s="43" t="inlineStr">
        <is>
          <t>Cash</t>
        </is>
      </c>
      <c r="C92" s="60">
        <f>C83</f>
        <v/>
      </c>
      <c r="D92" s="60">
        <f>D83</f>
        <v/>
      </c>
      <c r="E92" s="60">
        <f>E83</f>
        <v/>
      </c>
      <c r="F92" s="60">
        <f>F83</f>
        <v/>
      </c>
      <c r="G92" s="60">
        <f>G83</f>
        <v/>
      </c>
      <c r="H92" s="60">
        <f>H83</f>
        <v/>
      </c>
      <c r="I92" s="60">
        <f>I83</f>
        <v/>
      </c>
      <c r="J92" s="60">
        <f>J83</f>
        <v/>
      </c>
      <c r="K92" s="60">
        <f>K83</f>
        <v/>
      </c>
      <c r="L92" s="60">
        <f>L83</f>
        <v/>
      </c>
      <c r="M92" s="60">
        <f>M83</f>
        <v/>
      </c>
      <c r="N92" s="60">
        <f>N83</f>
        <v/>
      </c>
      <c r="O92" s="60">
        <f>O83</f>
        <v/>
      </c>
      <c r="P92" s="60">
        <f>P83</f>
        <v/>
      </c>
      <c r="Q92" s="60">
        <f>Q83</f>
        <v/>
      </c>
      <c r="R92" s="60">
        <f>R83</f>
        <v/>
      </c>
      <c r="S92" s="60">
        <f>S83</f>
        <v/>
      </c>
      <c r="T92" s="60">
        <f>T83</f>
        <v/>
      </c>
      <c r="U92" s="60">
        <f>U83</f>
        <v/>
      </c>
      <c r="V92" s="60">
        <f>V83</f>
        <v/>
      </c>
      <c r="W92" s="60">
        <f>W83</f>
        <v/>
      </c>
      <c r="X92" s="60">
        <f>X83</f>
        <v/>
      </c>
      <c r="Y92" s="60">
        <f>Y83</f>
        <v/>
      </c>
      <c r="Z92" s="60">
        <f>Z83</f>
        <v/>
      </c>
      <c r="AA92" s="60">
        <f>AA83</f>
        <v/>
      </c>
      <c r="AB92" s="60">
        <f>AB83</f>
        <v/>
      </c>
      <c r="AC92" s="60">
        <f>AC83</f>
        <v/>
      </c>
      <c r="AD92" s="60">
        <f>AD83</f>
        <v/>
      </c>
      <c r="AE92" s="60">
        <f>AE83</f>
        <v/>
      </c>
      <c r="AF92" s="60">
        <f>AF83</f>
        <v/>
      </c>
      <c r="AG92" s="60">
        <f>AG83</f>
        <v/>
      </c>
      <c r="AH92" s="60">
        <f>AH83</f>
        <v/>
      </c>
      <c r="AI92" s="60">
        <f>AI83</f>
        <v/>
      </c>
      <c r="AJ92" s="60">
        <f>AJ83</f>
        <v/>
      </c>
      <c r="AK92" s="60">
        <f>AK83</f>
        <v/>
      </c>
      <c r="AL92" s="60">
        <f>AL83</f>
        <v/>
      </c>
      <c r="AM92" s="60">
        <f>AM83</f>
        <v/>
      </c>
      <c r="AN92" s="60">
        <f>AN83</f>
        <v/>
      </c>
      <c r="AO92" s="60">
        <f>AO83</f>
        <v/>
      </c>
      <c r="AP92" s="60">
        <f>AP83</f>
        <v/>
      </c>
      <c r="AQ92" s="60">
        <f>AQ83</f>
        <v/>
      </c>
      <c r="AR92" s="60">
        <f>AR83</f>
        <v/>
      </c>
      <c r="AS92" s="60">
        <f>AS83</f>
        <v/>
      </c>
      <c r="AT92" s="60">
        <f>AT83</f>
        <v/>
      </c>
      <c r="AU92" s="60">
        <f>AU83</f>
        <v/>
      </c>
      <c r="AV92" s="60">
        <f>AV83</f>
        <v/>
      </c>
      <c r="AW92" s="60">
        <f>AW83</f>
        <v/>
      </c>
      <c r="AX92" s="60">
        <f>AX83</f>
        <v/>
      </c>
      <c r="AY92" s="60">
        <f>AY83</f>
        <v/>
      </c>
      <c r="AZ92" s="60">
        <f>AZ83</f>
        <v/>
      </c>
      <c r="BA92" s="60">
        <f>BA83</f>
        <v/>
      </c>
      <c r="BB92" s="60">
        <f>BB83</f>
        <v/>
      </c>
      <c r="BC92" s="60">
        <f>BC83</f>
        <v/>
      </c>
      <c r="BD92" s="60">
        <f>BD83</f>
        <v/>
      </c>
      <c r="BE92" s="60">
        <f>BE83</f>
        <v/>
      </c>
      <c r="BF92" s="60">
        <f>BF83</f>
        <v/>
      </c>
      <c r="BG92" s="60">
        <f>BG83</f>
        <v/>
      </c>
      <c r="BH92" s="60">
        <f>BH83</f>
        <v/>
      </c>
      <c r="BI92" s="60">
        <f>BI83</f>
        <v/>
      </c>
      <c r="BJ92" s="60">
        <f>BJ83</f>
        <v/>
      </c>
    </row>
    <row r="93">
      <c r="A93" s="43" t="n"/>
      <c r="B93" s="43" t="inlineStr">
        <is>
          <t>Accounts receivable</t>
        </is>
      </c>
      <c r="C93" s="60">
        <f>C52</f>
        <v/>
      </c>
      <c r="D93" s="60">
        <f>D52</f>
        <v/>
      </c>
      <c r="E93" s="60">
        <f>E52</f>
        <v/>
      </c>
      <c r="F93" s="60">
        <f>F52</f>
        <v/>
      </c>
      <c r="G93" s="60">
        <f>G52</f>
        <v/>
      </c>
      <c r="H93" s="60">
        <f>H52</f>
        <v/>
      </c>
      <c r="I93" s="60">
        <f>I52</f>
        <v/>
      </c>
      <c r="J93" s="60">
        <f>J52</f>
        <v/>
      </c>
      <c r="K93" s="60">
        <f>K52</f>
        <v/>
      </c>
      <c r="L93" s="60">
        <f>L52</f>
        <v/>
      </c>
      <c r="M93" s="60">
        <f>M52</f>
        <v/>
      </c>
      <c r="N93" s="60">
        <f>N52</f>
        <v/>
      </c>
      <c r="O93" s="60">
        <f>O52</f>
        <v/>
      </c>
      <c r="P93" s="60">
        <f>P52</f>
        <v/>
      </c>
      <c r="Q93" s="60">
        <f>Q52</f>
        <v/>
      </c>
      <c r="R93" s="60">
        <f>R52</f>
        <v/>
      </c>
      <c r="S93" s="60">
        <f>S52</f>
        <v/>
      </c>
      <c r="T93" s="60">
        <f>T52</f>
        <v/>
      </c>
      <c r="U93" s="60">
        <f>U52</f>
        <v/>
      </c>
      <c r="V93" s="60">
        <f>V52</f>
        <v/>
      </c>
      <c r="W93" s="60">
        <f>W52</f>
        <v/>
      </c>
      <c r="X93" s="60">
        <f>X52</f>
        <v/>
      </c>
      <c r="Y93" s="60">
        <f>Y52</f>
        <v/>
      </c>
      <c r="Z93" s="60">
        <f>Z52</f>
        <v/>
      </c>
      <c r="AA93" s="60">
        <f>AA52</f>
        <v/>
      </c>
      <c r="AB93" s="60">
        <f>AB52</f>
        <v/>
      </c>
      <c r="AC93" s="60">
        <f>AC52</f>
        <v/>
      </c>
      <c r="AD93" s="60">
        <f>AD52</f>
        <v/>
      </c>
      <c r="AE93" s="60">
        <f>AE52</f>
        <v/>
      </c>
      <c r="AF93" s="60">
        <f>AF52</f>
        <v/>
      </c>
      <c r="AG93" s="60">
        <f>AG52</f>
        <v/>
      </c>
      <c r="AH93" s="60">
        <f>AH52</f>
        <v/>
      </c>
      <c r="AI93" s="60">
        <f>AI52</f>
        <v/>
      </c>
      <c r="AJ93" s="60">
        <f>AJ52</f>
        <v/>
      </c>
      <c r="AK93" s="60">
        <f>AK52</f>
        <v/>
      </c>
      <c r="AL93" s="60">
        <f>AL52</f>
        <v/>
      </c>
      <c r="AM93" s="60">
        <f>AM52</f>
        <v/>
      </c>
      <c r="AN93" s="60">
        <f>AN52</f>
        <v/>
      </c>
      <c r="AO93" s="60">
        <f>AO52</f>
        <v/>
      </c>
      <c r="AP93" s="60">
        <f>AP52</f>
        <v/>
      </c>
      <c r="AQ93" s="60">
        <f>AQ52</f>
        <v/>
      </c>
      <c r="AR93" s="60">
        <f>AR52</f>
        <v/>
      </c>
      <c r="AS93" s="60">
        <f>AS52</f>
        <v/>
      </c>
      <c r="AT93" s="60">
        <f>AT52</f>
        <v/>
      </c>
      <c r="AU93" s="60">
        <f>AU52</f>
        <v/>
      </c>
      <c r="AV93" s="60">
        <f>AV52</f>
        <v/>
      </c>
      <c r="AW93" s="60">
        <f>AW52</f>
        <v/>
      </c>
      <c r="AX93" s="60">
        <f>AX52</f>
        <v/>
      </c>
      <c r="AY93" s="60">
        <f>AY52</f>
        <v/>
      </c>
      <c r="AZ93" s="60">
        <f>AZ52</f>
        <v/>
      </c>
      <c r="BA93" s="60">
        <f>BA52</f>
        <v/>
      </c>
      <c r="BB93" s="60">
        <f>BB52</f>
        <v/>
      </c>
      <c r="BC93" s="60">
        <f>BC52</f>
        <v/>
      </c>
      <c r="BD93" s="60">
        <f>BD52</f>
        <v/>
      </c>
      <c r="BE93" s="60">
        <f>BE52</f>
        <v/>
      </c>
      <c r="BF93" s="60">
        <f>BF52</f>
        <v/>
      </c>
      <c r="BG93" s="60">
        <f>BG52</f>
        <v/>
      </c>
      <c r="BH93" s="60">
        <f>BH52</f>
        <v/>
      </c>
      <c r="BI93" s="60">
        <f>BI52</f>
        <v/>
      </c>
      <c r="BJ93" s="60">
        <f>BJ52</f>
        <v/>
      </c>
    </row>
    <row r="94">
      <c r="A94" s="43" t="n"/>
      <c r="B94" s="43" t="inlineStr">
        <is>
          <t>PP&amp;E, net</t>
        </is>
      </c>
      <c r="C94" s="60">
        <f>SUM($C$57:C57)-SUM($C$42:C42)</f>
        <v/>
      </c>
      <c r="D94" s="60">
        <f>SUM($C$57:D57)-SUM($C$42:D42)</f>
        <v/>
      </c>
      <c r="E94" s="60">
        <f>SUM($C$57:E57)-SUM($C$42:E42)</f>
        <v/>
      </c>
      <c r="F94" s="60">
        <f>SUM($C$57:F57)-SUM($C$42:F42)</f>
        <v/>
      </c>
      <c r="G94" s="60">
        <f>SUM($C$57:G57)-SUM($C$42:G42)</f>
        <v/>
      </c>
      <c r="H94" s="60">
        <f>SUM($C$57:H57)-SUM($C$42:H42)</f>
        <v/>
      </c>
      <c r="I94" s="60">
        <f>SUM($C$57:I57)-SUM($C$42:I42)</f>
        <v/>
      </c>
      <c r="J94" s="60">
        <f>SUM($C$57:J57)-SUM($C$42:J42)</f>
        <v/>
      </c>
      <c r="K94" s="60">
        <f>SUM($C$57:K57)-SUM($C$42:K42)</f>
        <v/>
      </c>
      <c r="L94" s="60">
        <f>SUM($C$57:L57)-SUM($C$42:L42)</f>
        <v/>
      </c>
      <c r="M94" s="60">
        <f>SUM($C$57:M57)-SUM($C$42:M42)</f>
        <v/>
      </c>
      <c r="N94" s="60">
        <f>SUM($C$57:N57)-SUM($C$42:N42)</f>
        <v/>
      </c>
      <c r="O94" s="60">
        <f>SUM($C$57:O57)-SUM($C$42:O42)</f>
        <v/>
      </c>
      <c r="P94" s="60">
        <f>SUM($C$57:P57)-SUM($C$42:P42)</f>
        <v/>
      </c>
      <c r="Q94" s="60">
        <f>SUM($C$57:Q57)-SUM($C$42:Q42)</f>
        <v/>
      </c>
      <c r="R94" s="60">
        <f>SUM($C$57:R57)-SUM($C$42:R42)</f>
        <v/>
      </c>
      <c r="S94" s="60">
        <f>SUM($C$57:S57)-SUM($C$42:S42)</f>
        <v/>
      </c>
      <c r="T94" s="60">
        <f>SUM($C$57:T57)-SUM($C$42:T42)</f>
        <v/>
      </c>
      <c r="U94" s="60">
        <f>SUM($C$57:U57)-SUM($C$42:U42)</f>
        <v/>
      </c>
      <c r="V94" s="60">
        <f>SUM($C$57:V57)-SUM($C$42:V42)</f>
        <v/>
      </c>
      <c r="W94" s="60">
        <f>SUM($C$57:W57)-SUM($C$42:W42)</f>
        <v/>
      </c>
      <c r="X94" s="60">
        <f>SUM($C$57:X57)-SUM($C$42:X42)</f>
        <v/>
      </c>
      <c r="Y94" s="60">
        <f>SUM($C$57:Y57)-SUM($C$42:Y42)</f>
        <v/>
      </c>
      <c r="Z94" s="60">
        <f>SUM($C$57:Z57)-SUM($C$42:Z42)</f>
        <v/>
      </c>
      <c r="AA94" s="60">
        <f>SUM($C$57:AA57)-SUM($C$42:AA42)</f>
        <v/>
      </c>
      <c r="AB94" s="60">
        <f>SUM($C$57:AB57)-SUM($C$42:AB42)</f>
        <v/>
      </c>
      <c r="AC94" s="60">
        <f>SUM($C$57:AC57)-SUM($C$42:AC42)</f>
        <v/>
      </c>
      <c r="AD94" s="60">
        <f>SUM($C$57:AD57)-SUM($C$42:AD42)</f>
        <v/>
      </c>
      <c r="AE94" s="60">
        <f>SUM($C$57:AE57)-SUM($C$42:AE42)</f>
        <v/>
      </c>
      <c r="AF94" s="60">
        <f>SUM($C$57:AF57)-SUM($C$42:AF42)</f>
        <v/>
      </c>
      <c r="AG94" s="60">
        <f>SUM($C$57:AG57)-SUM($C$42:AG42)</f>
        <v/>
      </c>
      <c r="AH94" s="60">
        <f>SUM($C$57:AH57)-SUM($C$42:AH42)</f>
        <v/>
      </c>
      <c r="AI94" s="60">
        <f>SUM($C$57:AI57)-SUM($C$42:AI42)</f>
        <v/>
      </c>
      <c r="AJ94" s="60">
        <f>SUM($C$57:AJ57)-SUM($C$42:AJ42)</f>
        <v/>
      </c>
      <c r="AK94" s="60">
        <f>SUM($C$57:AK57)-SUM($C$42:AK42)</f>
        <v/>
      </c>
      <c r="AL94" s="60">
        <f>SUM($C$57:AL57)-SUM($C$42:AL42)</f>
        <v/>
      </c>
      <c r="AM94" s="60">
        <f>SUM($C$57:AM57)-SUM($C$42:AM42)</f>
        <v/>
      </c>
      <c r="AN94" s="60">
        <f>SUM($C$57:AN57)-SUM($C$42:AN42)</f>
        <v/>
      </c>
      <c r="AO94" s="60">
        <f>SUM($C$57:AO57)-SUM($C$42:AO42)</f>
        <v/>
      </c>
      <c r="AP94" s="60">
        <f>SUM($C$57:AP57)-SUM($C$42:AP42)</f>
        <v/>
      </c>
      <c r="AQ94" s="60">
        <f>SUM($C$57:AQ57)-SUM($C$42:AQ42)</f>
        <v/>
      </c>
      <c r="AR94" s="60">
        <f>SUM($C$57:AR57)-SUM($C$42:AR42)</f>
        <v/>
      </c>
      <c r="AS94" s="60">
        <f>SUM($C$57:AS57)-SUM($C$42:AS42)</f>
        <v/>
      </c>
      <c r="AT94" s="60">
        <f>SUM($C$57:AT57)-SUM($C$42:AT42)</f>
        <v/>
      </c>
      <c r="AU94" s="60">
        <f>SUM($C$57:AU57)-SUM($C$42:AU42)</f>
        <v/>
      </c>
      <c r="AV94" s="60">
        <f>SUM($C$57:AV57)-SUM($C$42:AV42)</f>
        <v/>
      </c>
      <c r="AW94" s="60">
        <f>SUM($C$57:AW57)-SUM($C$42:AW42)</f>
        <v/>
      </c>
      <c r="AX94" s="60">
        <f>SUM($C$57:AX57)-SUM($C$42:AX42)</f>
        <v/>
      </c>
      <c r="AY94" s="60">
        <f>SUM($C$57:AY57)-SUM($C$42:AY42)</f>
        <v/>
      </c>
      <c r="AZ94" s="60">
        <f>SUM($C$57:AZ57)-SUM($C$42:AZ42)</f>
        <v/>
      </c>
      <c r="BA94" s="60">
        <f>SUM($C$57:BA57)-SUM($C$42:BA42)</f>
        <v/>
      </c>
      <c r="BB94" s="60">
        <f>SUM($C$57:BB57)-SUM($C$42:BB42)</f>
        <v/>
      </c>
      <c r="BC94" s="60">
        <f>SUM($C$57:BC57)-SUM($C$42:BC42)</f>
        <v/>
      </c>
      <c r="BD94" s="60">
        <f>SUM($C$57:BD57)-SUM($C$42:BD42)</f>
        <v/>
      </c>
      <c r="BE94" s="60">
        <f>SUM($C$57:BE57)-SUM($C$42:BE42)</f>
        <v/>
      </c>
      <c r="BF94" s="60">
        <f>SUM($C$57:BF57)-SUM($C$42:BF42)</f>
        <v/>
      </c>
      <c r="BG94" s="60">
        <f>SUM($C$57:BG57)-SUM($C$42:BG42)</f>
        <v/>
      </c>
      <c r="BH94" s="60">
        <f>SUM($C$57:BH57)-SUM($C$42:BH42)</f>
        <v/>
      </c>
      <c r="BI94" s="60">
        <f>SUM($C$57:BI57)-SUM($C$42:BI42)</f>
        <v/>
      </c>
      <c r="BJ94" s="60">
        <f>SUM($C$57:BJ57)-SUM($C$42:BJ42)</f>
        <v/>
      </c>
    </row>
    <row r="95">
      <c r="A95" s="43" t="n"/>
      <c r="B95" s="43" t="inlineStr">
        <is>
          <t>Goodwill</t>
        </is>
      </c>
      <c r="C95" s="60">
        <f>SUM($C$72:C72)</f>
        <v/>
      </c>
      <c r="D95" s="60">
        <f>SUM($C$72:D72)</f>
        <v/>
      </c>
      <c r="E95" s="60">
        <f>SUM($C$72:E72)</f>
        <v/>
      </c>
      <c r="F95" s="60">
        <f>SUM($C$72:F72)</f>
        <v/>
      </c>
      <c r="G95" s="60">
        <f>SUM($C$72:G72)</f>
        <v/>
      </c>
      <c r="H95" s="60">
        <f>SUM($C$72:H72)</f>
        <v/>
      </c>
      <c r="I95" s="60">
        <f>SUM($C$72:I72)</f>
        <v/>
      </c>
      <c r="J95" s="60">
        <f>SUM($C$72:J72)</f>
        <v/>
      </c>
      <c r="K95" s="60">
        <f>SUM($C$72:K72)</f>
        <v/>
      </c>
      <c r="L95" s="60">
        <f>SUM($C$72:L72)</f>
        <v/>
      </c>
      <c r="M95" s="60">
        <f>SUM($C$72:M72)</f>
        <v/>
      </c>
      <c r="N95" s="60">
        <f>SUM($C$72:N72)</f>
        <v/>
      </c>
      <c r="O95" s="60">
        <f>SUM($C$72:O72)</f>
        <v/>
      </c>
      <c r="P95" s="60">
        <f>SUM($C$72:P72)</f>
        <v/>
      </c>
      <c r="Q95" s="60">
        <f>SUM($C$72:Q72)</f>
        <v/>
      </c>
      <c r="R95" s="60">
        <f>SUM($C$72:R72)</f>
        <v/>
      </c>
      <c r="S95" s="60">
        <f>SUM($C$72:S72)</f>
        <v/>
      </c>
      <c r="T95" s="60">
        <f>SUM($C$72:T72)</f>
        <v/>
      </c>
      <c r="U95" s="60">
        <f>SUM($C$72:U72)</f>
        <v/>
      </c>
      <c r="V95" s="60">
        <f>SUM($C$72:V72)</f>
        <v/>
      </c>
      <c r="W95" s="60">
        <f>SUM($C$72:W72)</f>
        <v/>
      </c>
      <c r="X95" s="60">
        <f>SUM($C$72:X72)</f>
        <v/>
      </c>
      <c r="Y95" s="60">
        <f>SUM($C$72:Y72)</f>
        <v/>
      </c>
      <c r="Z95" s="60">
        <f>SUM($C$72:Z72)</f>
        <v/>
      </c>
      <c r="AA95" s="60">
        <f>SUM($C$72:AA72)</f>
        <v/>
      </c>
      <c r="AB95" s="60">
        <f>SUM($C$72:AB72)</f>
        <v/>
      </c>
      <c r="AC95" s="60">
        <f>SUM($C$72:AC72)</f>
        <v/>
      </c>
      <c r="AD95" s="60">
        <f>SUM($C$72:AD72)</f>
        <v/>
      </c>
      <c r="AE95" s="60">
        <f>SUM($C$72:AE72)</f>
        <v/>
      </c>
      <c r="AF95" s="60">
        <f>SUM($C$72:AF72)</f>
        <v/>
      </c>
      <c r="AG95" s="60">
        <f>SUM($C$72:AG72)</f>
        <v/>
      </c>
      <c r="AH95" s="60">
        <f>SUM($C$72:AH72)</f>
        <v/>
      </c>
      <c r="AI95" s="60">
        <f>SUM($C$72:AI72)</f>
        <v/>
      </c>
      <c r="AJ95" s="60">
        <f>SUM($C$72:AJ72)</f>
        <v/>
      </c>
      <c r="AK95" s="60">
        <f>SUM($C$72:AK72)</f>
        <v/>
      </c>
      <c r="AL95" s="60">
        <f>SUM($C$72:AL72)</f>
        <v/>
      </c>
      <c r="AM95" s="60">
        <f>SUM($C$72:AM72)</f>
        <v/>
      </c>
      <c r="AN95" s="60">
        <f>SUM($C$72:AN72)</f>
        <v/>
      </c>
      <c r="AO95" s="60">
        <f>SUM($C$72:AO72)</f>
        <v/>
      </c>
      <c r="AP95" s="60">
        <f>SUM($C$72:AP72)</f>
        <v/>
      </c>
      <c r="AQ95" s="60">
        <f>SUM($C$72:AQ72)</f>
        <v/>
      </c>
      <c r="AR95" s="60">
        <f>SUM($C$72:AR72)</f>
        <v/>
      </c>
      <c r="AS95" s="60">
        <f>SUM($C$72:AS72)</f>
        <v/>
      </c>
      <c r="AT95" s="60">
        <f>SUM($C$72:AT72)</f>
        <v/>
      </c>
      <c r="AU95" s="60">
        <f>SUM($C$72:AU72)</f>
        <v/>
      </c>
      <c r="AV95" s="60">
        <f>SUM($C$72:AV72)</f>
        <v/>
      </c>
      <c r="AW95" s="60">
        <f>SUM($C$72:AW72)</f>
        <v/>
      </c>
      <c r="AX95" s="60">
        <f>SUM($C$72:AX72)</f>
        <v/>
      </c>
      <c r="AY95" s="60">
        <f>SUM($C$72:AY72)</f>
        <v/>
      </c>
      <c r="AZ95" s="60">
        <f>SUM($C$72:AZ72)</f>
        <v/>
      </c>
      <c r="BA95" s="60">
        <f>SUM($C$72:BA72)</f>
        <v/>
      </c>
      <c r="BB95" s="60">
        <f>SUM($C$72:BB72)</f>
        <v/>
      </c>
      <c r="BC95" s="60">
        <f>SUM($C$72:BC72)</f>
        <v/>
      </c>
      <c r="BD95" s="60">
        <f>SUM($C$72:BD72)</f>
        <v/>
      </c>
      <c r="BE95" s="60">
        <f>SUM($C$72:BE72)</f>
        <v/>
      </c>
      <c r="BF95" s="60">
        <f>SUM($C$72:BF72)</f>
        <v/>
      </c>
      <c r="BG95" s="60">
        <f>SUM($C$72:BG72)</f>
        <v/>
      </c>
      <c r="BH95" s="60">
        <f>SUM($C$72:BH72)</f>
        <v/>
      </c>
      <c r="BI95" s="60">
        <f>SUM($C$72:BI72)</f>
        <v/>
      </c>
      <c r="BJ95" s="60">
        <f>SUM($C$72:BJ72)</f>
        <v/>
      </c>
    </row>
    <row r="96">
      <c r="A96" s="43" t="n"/>
      <c r="B96" s="50" t="inlineStr">
        <is>
          <t>Total assets</t>
        </is>
      </c>
      <c r="C96" s="60">
        <f>SUM(C92:C95)</f>
        <v/>
      </c>
      <c r="D96" s="60">
        <f>SUM(D92:D95)</f>
        <v/>
      </c>
      <c r="E96" s="60">
        <f>SUM(E92:E95)</f>
        <v/>
      </c>
      <c r="F96" s="60">
        <f>SUM(F92:F95)</f>
        <v/>
      </c>
      <c r="G96" s="60">
        <f>SUM(G92:G95)</f>
        <v/>
      </c>
      <c r="H96" s="60">
        <f>SUM(H92:H95)</f>
        <v/>
      </c>
      <c r="I96" s="60">
        <f>SUM(I92:I95)</f>
        <v/>
      </c>
      <c r="J96" s="60">
        <f>SUM(J92:J95)</f>
        <v/>
      </c>
      <c r="K96" s="60">
        <f>SUM(K92:K95)</f>
        <v/>
      </c>
      <c r="L96" s="60">
        <f>SUM(L92:L95)</f>
        <v/>
      </c>
      <c r="M96" s="60">
        <f>SUM(M92:M95)</f>
        <v/>
      </c>
      <c r="N96" s="60">
        <f>SUM(N92:N95)</f>
        <v/>
      </c>
      <c r="O96" s="60">
        <f>SUM(O92:O95)</f>
        <v/>
      </c>
      <c r="P96" s="60">
        <f>SUM(P92:P95)</f>
        <v/>
      </c>
      <c r="Q96" s="60">
        <f>SUM(Q92:Q95)</f>
        <v/>
      </c>
      <c r="R96" s="60">
        <f>SUM(R92:R95)</f>
        <v/>
      </c>
      <c r="S96" s="60">
        <f>SUM(S92:S95)</f>
        <v/>
      </c>
      <c r="T96" s="60">
        <f>SUM(T92:T95)</f>
        <v/>
      </c>
      <c r="U96" s="60">
        <f>SUM(U92:U95)</f>
        <v/>
      </c>
      <c r="V96" s="60">
        <f>SUM(V92:V95)</f>
        <v/>
      </c>
      <c r="W96" s="60">
        <f>SUM(W92:W95)</f>
        <v/>
      </c>
      <c r="X96" s="60">
        <f>SUM(X92:X95)</f>
        <v/>
      </c>
      <c r="Y96" s="60">
        <f>SUM(Y92:Y95)</f>
        <v/>
      </c>
      <c r="Z96" s="60">
        <f>SUM(Z92:Z95)</f>
        <v/>
      </c>
      <c r="AA96" s="60">
        <f>SUM(AA92:AA95)</f>
        <v/>
      </c>
      <c r="AB96" s="60">
        <f>SUM(AB92:AB95)</f>
        <v/>
      </c>
      <c r="AC96" s="60">
        <f>SUM(AC92:AC95)</f>
        <v/>
      </c>
      <c r="AD96" s="60">
        <f>SUM(AD92:AD95)</f>
        <v/>
      </c>
      <c r="AE96" s="60">
        <f>SUM(AE92:AE95)</f>
        <v/>
      </c>
      <c r="AF96" s="60">
        <f>SUM(AF92:AF95)</f>
        <v/>
      </c>
      <c r="AG96" s="60">
        <f>SUM(AG92:AG95)</f>
        <v/>
      </c>
      <c r="AH96" s="60">
        <f>SUM(AH92:AH95)</f>
        <v/>
      </c>
      <c r="AI96" s="60">
        <f>SUM(AI92:AI95)</f>
        <v/>
      </c>
      <c r="AJ96" s="60">
        <f>SUM(AJ92:AJ95)</f>
        <v/>
      </c>
      <c r="AK96" s="60">
        <f>SUM(AK92:AK95)</f>
        <v/>
      </c>
      <c r="AL96" s="60">
        <f>SUM(AL92:AL95)</f>
        <v/>
      </c>
      <c r="AM96" s="60">
        <f>SUM(AM92:AM95)</f>
        <v/>
      </c>
      <c r="AN96" s="60">
        <f>SUM(AN92:AN95)</f>
        <v/>
      </c>
      <c r="AO96" s="60">
        <f>SUM(AO92:AO95)</f>
        <v/>
      </c>
      <c r="AP96" s="60">
        <f>SUM(AP92:AP95)</f>
        <v/>
      </c>
      <c r="AQ96" s="60">
        <f>SUM(AQ92:AQ95)</f>
        <v/>
      </c>
      <c r="AR96" s="60">
        <f>SUM(AR92:AR95)</f>
        <v/>
      </c>
      <c r="AS96" s="60">
        <f>SUM(AS92:AS95)</f>
        <v/>
      </c>
      <c r="AT96" s="60">
        <f>SUM(AT92:AT95)</f>
        <v/>
      </c>
      <c r="AU96" s="60">
        <f>SUM(AU92:AU95)</f>
        <v/>
      </c>
      <c r="AV96" s="60">
        <f>SUM(AV92:AV95)</f>
        <v/>
      </c>
      <c r="AW96" s="60">
        <f>SUM(AW92:AW95)</f>
        <v/>
      </c>
      <c r="AX96" s="60">
        <f>SUM(AX92:AX95)</f>
        <v/>
      </c>
      <c r="AY96" s="60">
        <f>SUM(AY92:AY95)</f>
        <v/>
      </c>
      <c r="AZ96" s="60">
        <f>SUM(AZ92:AZ95)</f>
        <v/>
      </c>
      <c r="BA96" s="60">
        <f>SUM(BA92:BA95)</f>
        <v/>
      </c>
      <c r="BB96" s="60">
        <f>SUM(BB92:BB95)</f>
        <v/>
      </c>
      <c r="BC96" s="60">
        <f>SUM(BC92:BC95)</f>
        <v/>
      </c>
      <c r="BD96" s="60">
        <f>SUM(BD92:BD95)</f>
        <v/>
      </c>
      <c r="BE96" s="60">
        <f>SUM(BE92:BE95)</f>
        <v/>
      </c>
      <c r="BF96" s="60">
        <f>SUM(BF92:BF95)</f>
        <v/>
      </c>
      <c r="BG96" s="60">
        <f>SUM(BG92:BG95)</f>
        <v/>
      </c>
      <c r="BH96" s="60">
        <f>SUM(BH92:BH95)</f>
        <v/>
      </c>
      <c r="BI96" s="60">
        <f>SUM(BI92:BI95)</f>
        <v/>
      </c>
      <c r="BJ96" s="60">
        <f>SUM(BJ92:BJ95)</f>
        <v/>
      </c>
    </row>
    <row r="97">
      <c r="A97" s="43" t="n"/>
      <c r="B97" s="43" t="inlineStr">
        <is>
          <t>Accounts payable</t>
        </is>
      </c>
      <c r="C97" s="60">
        <f>C58</f>
        <v/>
      </c>
      <c r="D97" s="60">
        <f>D58</f>
        <v/>
      </c>
      <c r="E97" s="60">
        <f>E58</f>
        <v/>
      </c>
      <c r="F97" s="60">
        <f>F58</f>
        <v/>
      </c>
      <c r="G97" s="60">
        <f>G58</f>
        <v/>
      </c>
      <c r="H97" s="60">
        <f>H58</f>
        <v/>
      </c>
      <c r="I97" s="60">
        <f>I58</f>
        <v/>
      </c>
      <c r="J97" s="60">
        <f>J58</f>
        <v/>
      </c>
      <c r="K97" s="60">
        <f>K58</f>
        <v/>
      </c>
      <c r="L97" s="60">
        <f>L58</f>
        <v/>
      </c>
      <c r="M97" s="60">
        <f>M58</f>
        <v/>
      </c>
      <c r="N97" s="60">
        <f>N58</f>
        <v/>
      </c>
      <c r="O97" s="60">
        <f>O58</f>
        <v/>
      </c>
      <c r="P97" s="60">
        <f>P58</f>
        <v/>
      </c>
      <c r="Q97" s="60">
        <f>Q58</f>
        <v/>
      </c>
      <c r="R97" s="60">
        <f>R58</f>
        <v/>
      </c>
      <c r="S97" s="60">
        <f>S58</f>
        <v/>
      </c>
      <c r="T97" s="60">
        <f>T58</f>
        <v/>
      </c>
      <c r="U97" s="60">
        <f>U58</f>
        <v/>
      </c>
      <c r="V97" s="60">
        <f>V58</f>
        <v/>
      </c>
      <c r="W97" s="60">
        <f>W58</f>
        <v/>
      </c>
      <c r="X97" s="60">
        <f>X58</f>
        <v/>
      </c>
      <c r="Y97" s="60">
        <f>Y58</f>
        <v/>
      </c>
      <c r="Z97" s="60">
        <f>Z58</f>
        <v/>
      </c>
      <c r="AA97" s="60">
        <f>AA58</f>
        <v/>
      </c>
      <c r="AB97" s="60">
        <f>AB58</f>
        <v/>
      </c>
      <c r="AC97" s="60">
        <f>AC58</f>
        <v/>
      </c>
      <c r="AD97" s="60">
        <f>AD58</f>
        <v/>
      </c>
      <c r="AE97" s="60">
        <f>AE58</f>
        <v/>
      </c>
      <c r="AF97" s="60">
        <f>AF58</f>
        <v/>
      </c>
      <c r="AG97" s="60">
        <f>AG58</f>
        <v/>
      </c>
      <c r="AH97" s="60">
        <f>AH58</f>
        <v/>
      </c>
      <c r="AI97" s="60">
        <f>AI58</f>
        <v/>
      </c>
      <c r="AJ97" s="60">
        <f>AJ58</f>
        <v/>
      </c>
      <c r="AK97" s="60">
        <f>AK58</f>
        <v/>
      </c>
      <c r="AL97" s="60">
        <f>AL58</f>
        <v/>
      </c>
      <c r="AM97" s="60">
        <f>AM58</f>
        <v/>
      </c>
      <c r="AN97" s="60">
        <f>AN58</f>
        <v/>
      </c>
      <c r="AO97" s="60">
        <f>AO58</f>
        <v/>
      </c>
      <c r="AP97" s="60">
        <f>AP58</f>
        <v/>
      </c>
      <c r="AQ97" s="60">
        <f>AQ58</f>
        <v/>
      </c>
      <c r="AR97" s="60">
        <f>AR58</f>
        <v/>
      </c>
      <c r="AS97" s="60">
        <f>AS58</f>
        <v/>
      </c>
      <c r="AT97" s="60">
        <f>AT58</f>
        <v/>
      </c>
      <c r="AU97" s="60">
        <f>AU58</f>
        <v/>
      </c>
      <c r="AV97" s="60">
        <f>AV58</f>
        <v/>
      </c>
      <c r="AW97" s="60">
        <f>AW58</f>
        <v/>
      </c>
      <c r="AX97" s="60">
        <f>AX58</f>
        <v/>
      </c>
      <c r="AY97" s="60">
        <f>AY58</f>
        <v/>
      </c>
      <c r="AZ97" s="60">
        <f>AZ58</f>
        <v/>
      </c>
      <c r="BA97" s="60">
        <f>BA58</f>
        <v/>
      </c>
      <c r="BB97" s="60">
        <f>BB58</f>
        <v/>
      </c>
      <c r="BC97" s="60">
        <f>BC58</f>
        <v/>
      </c>
      <c r="BD97" s="60">
        <f>BD58</f>
        <v/>
      </c>
      <c r="BE97" s="60">
        <f>BE58</f>
        <v/>
      </c>
      <c r="BF97" s="60">
        <f>BF58</f>
        <v/>
      </c>
      <c r="BG97" s="60">
        <f>BG58</f>
        <v/>
      </c>
      <c r="BH97" s="60">
        <f>BH58</f>
        <v/>
      </c>
      <c r="BI97" s="60">
        <f>BI58</f>
        <v/>
      </c>
      <c r="BJ97" s="60">
        <f>BJ58</f>
        <v/>
      </c>
    </row>
    <row r="98">
      <c r="A98" s="43" t="n"/>
      <c r="B98" s="43" t="inlineStr">
        <is>
          <t>Debt</t>
        </is>
      </c>
      <c r="C98" s="60">
        <f>C78</f>
        <v/>
      </c>
      <c r="D98" s="60">
        <f>D78</f>
        <v/>
      </c>
      <c r="E98" s="60">
        <f>E78</f>
        <v/>
      </c>
      <c r="F98" s="60">
        <f>F78</f>
        <v/>
      </c>
      <c r="G98" s="60">
        <f>G78</f>
        <v/>
      </c>
      <c r="H98" s="60">
        <f>H78</f>
        <v/>
      </c>
      <c r="I98" s="60">
        <f>I78</f>
        <v/>
      </c>
      <c r="J98" s="60">
        <f>J78</f>
        <v/>
      </c>
      <c r="K98" s="60">
        <f>K78</f>
        <v/>
      </c>
      <c r="L98" s="60">
        <f>L78</f>
        <v/>
      </c>
      <c r="M98" s="60">
        <f>M78</f>
        <v/>
      </c>
      <c r="N98" s="60">
        <f>N78</f>
        <v/>
      </c>
      <c r="O98" s="60">
        <f>O78</f>
        <v/>
      </c>
      <c r="P98" s="60">
        <f>P78</f>
        <v/>
      </c>
      <c r="Q98" s="60">
        <f>Q78</f>
        <v/>
      </c>
      <c r="R98" s="60">
        <f>R78</f>
        <v/>
      </c>
      <c r="S98" s="60">
        <f>S78</f>
        <v/>
      </c>
      <c r="T98" s="60">
        <f>T78</f>
        <v/>
      </c>
      <c r="U98" s="60">
        <f>U78</f>
        <v/>
      </c>
      <c r="V98" s="60">
        <f>V78</f>
        <v/>
      </c>
      <c r="W98" s="60">
        <f>W78</f>
        <v/>
      </c>
      <c r="X98" s="60">
        <f>X78</f>
        <v/>
      </c>
      <c r="Y98" s="60">
        <f>Y78</f>
        <v/>
      </c>
      <c r="Z98" s="60">
        <f>Z78</f>
        <v/>
      </c>
      <c r="AA98" s="60">
        <f>AA78</f>
        <v/>
      </c>
      <c r="AB98" s="60">
        <f>AB78</f>
        <v/>
      </c>
      <c r="AC98" s="60">
        <f>AC78</f>
        <v/>
      </c>
      <c r="AD98" s="60">
        <f>AD78</f>
        <v/>
      </c>
      <c r="AE98" s="60">
        <f>AE78</f>
        <v/>
      </c>
      <c r="AF98" s="60">
        <f>AF78</f>
        <v/>
      </c>
      <c r="AG98" s="60">
        <f>AG78</f>
        <v/>
      </c>
      <c r="AH98" s="60">
        <f>AH78</f>
        <v/>
      </c>
      <c r="AI98" s="60">
        <f>AI78</f>
        <v/>
      </c>
      <c r="AJ98" s="60">
        <f>AJ78</f>
        <v/>
      </c>
      <c r="AK98" s="60">
        <f>AK78</f>
        <v/>
      </c>
      <c r="AL98" s="60">
        <f>AL78</f>
        <v/>
      </c>
      <c r="AM98" s="60">
        <f>AM78</f>
        <v/>
      </c>
      <c r="AN98" s="60">
        <f>AN78</f>
        <v/>
      </c>
      <c r="AO98" s="60">
        <f>AO78</f>
        <v/>
      </c>
      <c r="AP98" s="60">
        <f>AP78</f>
        <v/>
      </c>
      <c r="AQ98" s="60">
        <f>AQ78</f>
        <v/>
      </c>
      <c r="AR98" s="60">
        <f>AR78</f>
        <v/>
      </c>
      <c r="AS98" s="60">
        <f>AS78</f>
        <v/>
      </c>
      <c r="AT98" s="60">
        <f>AT78</f>
        <v/>
      </c>
      <c r="AU98" s="60">
        <f>AU78</f>
        <v/>
      </c>
      <c r="AV98" s="60">
        <f>AV78</f>
        <v/>
      </c>
      <c r="AW98" s="60">
        <f>AW78</f>
        <v/>
      </c>
      <c r="AX98" s="60">
        <f>AX78</f>
        <v/>
      </c>
      <c r="AY98" s="60">
        <f>AY78</f>
        <v/>
      </c>
      <c r="AZ98" s="60">
        <f>AZ78</f>
        <v/>
      </c>
      <c r="BA98" s="60">
        <f>BA78</f>
        <v/>
      </c>
      <c r="BB98" s="60">
        <f>BB78</f>
        <v/>
      </c>
      <c r="BC98" s="60">
        <f>BC78</f>
        <v/>
      </c>
      <c r="BD98" s="60">
        <f>BD78</f>
        <v/>
      </c>
      <c r="BE98" s="60">
        <f>BE78</f>
        <v/>
      </c>
      <c r="BF98" s="60">
        <f>BF78</f>
        <v/>
      </c>
      <c r="BG98" s="60">
        <f>BG78</f>
        <v/>
      </c>
      <c r="BH98" s="60">
        <f>BH78</f>
        <v/>
      </c>
      <c r="BI98" s="60">
        <f>BI78</f>
        <v/>
      </c>
      <c r="BJ98" s="60">
        <f>BJ78</f>
        <v/>
      </c>
    </row>
    <row r="99">
      <c r="A99" s="43" t="n"/>
      <c r="B99" s="43" t="inlineStr">
        <is>
          <t>Contributed capital (sponsor cash + rollover)</t>
        </is>
      </c>
      <c r="C99" s="60">
        <f>SUM($C$71:C71)+SUM($C$67:C67)</f>
        <v/>
      </c>
      <c r="D99" s="60">
        <f>SUM($C$71:D71)+SUM($C$67:D67)</f>
        <v/>
      </c>
      <c r="E99" s="60">
        <f>SUM($C$71:E71)+SUM($C$67:E67)</f>
        <v/>
      </c>
      <c r="F99" s="60">
        <f>SUM($C$71:F71)+SUM($C$67:F67)</f>
        <v/>
      </c>
      <c r="G99" s="60">
        <f>SUM($C$71:G71)+SUM($C$67:G67)</f>
        <v/>
      </c>
      <c r="H99" s="60">
        <f>SUM($C$71:H71)+SUM($C$67:H67)</f>
        <v/>
      </c>
      <c r="I99" s="60">
        <f>SUM($C$71:I71)+SUM($C$67:I67)</f>
        <v/>
      </c>
      <c r="J99" s="60">
        <f>SUM($C$71:J71)+SUM($C$67:J67)</f>
        <v/>
      </c>
      <c r="K99" s="60">
        <f>SUM($C$71:K71)+SUM($C$67:K67)</f>
        <v/>
      </c>
      <c r="L99" s="60">
        <f>SUM($C$71:L71)+SUM($C$67:L67)</f>
        <v/>
      </c>
      <c r="M99" s="60">
        <f>SUM($C$71:M71)+SUM($C$67:M67)</f>
        <v/>
      </c>
      <c r="N99" s="60">
        <f>SUM($C$71:N71)+SUM($C$67:N67)</f>
        <v/>
      </c>
      <c r="O99" s="60">
        <f>SUM($C$71:O71)+SUM($C$67:O67)</f>
        <v/>
      </c>
      <c r="P99" s="60">
        <f>SUM($C$71:P71)+SUM($C$67:P67)</f>
        <v/>
      </c>
      <c r="Q99" s="60">
        <f>SUM($C$71:Q71)+SUM($C$67:Q67)</f>
        <v/>
      </c>
      <c r="R99" s="60">
        <f>SUM($C$71:R71)+SUM($C$67:R67)</f>
        <v/>
      </c>
      <c r="S99" s="60">
        <f>SUM($C$71:S71)+SUM($C$67:S67)</f>
        <v/>
      </c>
      <c r="T99" s="60">
        <f>SUM($C$71:T71)+SUM($C$67:T67)</f>
        <v/>
      </c>
      <c r="U99" s="60">
        <f>SUM($C$71:U71)+SUM($C$67:U67)</f>
        <v/>
      </c>
      <c r="V99" s="60">
        <f>SUM($C$71:V71)+SUM($C$67:V67)</f>
        <v/>
      </c>
      <c r="W99" s="60">
        <f>SUM($C$71:W71)+SUM($C$67:W67)</f>
        <v/>
      </c>
      <c r="X99" s="60">
        <f>SUM($C$71:X71)+SUM($C$67:X67)</f>
        <v/>
      </c>
      <c r="Y99" s="60">
        <f>SUM($C$71:Y71)+SUM($C$67:Y67)</f>
        <v/>
      </c>
      <c r="Z99" s="60">
        <f>SUM($C$71:Z71)+SUM($C$67:Z67)</f>
        <v/>
      </c>
      <c r="AA99" s="60">
        <f>SUM($C$71:AA71)+SUM($C$67:AA67)</f>
        <v/>
      </c>
      <c r="AB99" s="60">
        <f>SUM($C$71:AB71)+SUM($C$67:AB67)</f>
        <v/>
      </c>
      <c r="AC99" s="60">
        <f>SUM($C$71:AC71)+SUM($C$67:AC67)</f>
        <v/>
      </c>
      <c r="AD99" s="60">
        <f>SUM($C$71:AD71)+SUM($C$67:AD67)</f>
        <v/>
      </c>
      <c r="AE99" s="60">
        <f>SUM($C$71:AE71)+SUM($C$67:AE67)</f>
        <v/>
      </c>
      <c r="AF99" s="60">
        <f>SUM($C$71:AF71)+SUM($C$67:AF67)</f>
        <v/>
      </c>
      <c r="AG99" s="60">
        <f>SUM($C$71:AG71)+SUM($C$67:AG67)</f>
        <v/>
      </c>
      <c r="AH99" s="60">
        <f>SUM($C$71:AH71)+SUM($C$67:AH67)</f>
        <v/>
      </c>
      <c r="AI99" s="60">
        <f>SUM($C$71:AI71)+SUM($C$67:AI67)</f>
        <v/>
      </c>
      <c r="AJ99" s="60">
        <f>SUM($C$71:AJ71)+SUM($C$67:AJ67)</f>
        <v/>
      </c>
      <c r="AK99" s="60">
        <f>SUM($C$71:AK71)+SUM($C$67:AK67)</f>
        <v/>
      </c>
      <c r="AL99" s="60">
        <f>SUM($C$71:AL71)+SUM($C$67:AL67)</f>
        <v/>
      </c>
      <c r="AM99" s="60">
        <f>SUM($C$71:AM71)+SUM($C$67:AM67)</f>
        <v/>
      </c>
      <c r="AN99" s="60">
        <f>SUM($C$71:AN71)+SUM($C$67:AN67)</f>
        <v/>
      </c>
      <c r="AO99" s="60">
        <f>SUM($C$71:AO71)+SUM($C$67:AO67)</f>
        <v/>
      </c>
      <c r="AP99" s="60">
        <f>SUM($C$71:AP71)+SUM($C$67:AP67)</f>
        <v/>
      </c>
      <c r="AQ99" s="60">
        <f>SUM($C$71:AQ71)+SUM($C$67:AQ67)</f>
        <v/>
      </c>
      <c r="AR99" s="60">
        <f>SUM($C$71:AR71)+SUM($C$67:AR67)</f>
        <v/>
      </c>
      <c r="AS99" s="60">
        <f>SUM($C$71:AS71)+SUM($C$67:AS67)</f>
        <v/>
      </c>
      <c r="AT99" s="60">
        <f>SUM($C$71:AT71)+SUM($C$67:AT67)</f>
        <v/>
      </c>
      <c r="AU99" s="60">
        <f>SUM($C$71:AU71)+SUM($C$67:AU67)</f>
        <v/>
      </c>
      <c r="AV99" s="60">
        <f>SUM($C$71:AV71)+SUM($C$67:AV67)</f>
        <v/>
      </c>
      <c r="AW99" s="60">
        <f>SUM($C$71:AW71)+SUM($C$67:AW67)</f>
        <v/>
      </c>
      <c r="AX99" s="60">
        <f>SUM($C$71:AX71)+SUM($C$67:AX67)</f>
        <v/>
      </c>
      <c r="AY99" s="60">
        <f>SUM($C$71:AY71)+SUM($C$67:AY67)</f>
        <v/>
      </c>
      <c r="AZ99" s="60">
        <f>SUM($C$71:AZ71)+SUM($C$67:AZ67)</f>
        <v/>
      </c>
      <c r="BA99" s="60">
        <f>SUM($C$71:BA71)+SUM($C$67:BA67)</f>
        <v/>
      </c>
      <c r="BB99" s="60">
        <f>SUM($C$71:BB71)+SUM($C$67:BB67)</f>
        <v/>
      </c>
      <c r="BC99" s="60">
        <f>SUM($C$71:BC71)+SUM($C$67:BC67)</f>
        <v/>
      </c>
      <c r="BD99" s="60">
        <f>SUM($C$71:BD71)+SUM($C$67:BD67)</f>
        <v/>
      </c>
      <c r="BE99" s="60">
        <f>SUM($C$71:BE71)+SUM($C$67:BE67)</f>
        <v/>
      </c>
      <c r="BF99" s="60">
        <f>SUM($C$71:BF71)+SUM($C$67:BF67)</f>
        <v/>
      </c>
      <c r="BG99" s="60">
        <f>SUM($C$71:BG71)+SUM($C$67:BG67)</f>
        <v/>
      </c>
      <c r="BH99" s="60">
        <f>SUM($C$71:BH71)+SUM($C$67:BH67)</f>
        <v/>
      </c>
      <c r="BI99" s="60">
        <f>SUM($C$71:BI71)+SUM($C$67:BI67)</f>
        <v/>
      </c>
      <c r="BJ99" s="60">
        <f>SUM($C$71:BJ71)+SUM($C$67:BJ67)</f>
        <v/>
      </c>
    </row>
    <row r="100">
      <c r="A100" s="43" t="n"/>
      <c r="B100" s="43" t="inlineStr">
        <is>
          <t>Retained earnings</t>
        </is>
      </c>
      <c r="C100" s="60">
        <f>SUM($C$47:C47)</f>
        <v/>
      </c>
      <c r="D100" s="60">
        <f>SUM($C$47:D47)</f>
        <v/>
      </c>
      <c r="E100" s="60">
        <f>SUM($C$47:E47)</f>
        <v/>
      </c>
      <c r="F100" s="60">
        <f>SUM($C$47:F47)</f>
        <v/>
      </c>
      <c r="G100" s="60">
        <f>SUM($C$47:G47)</f>
        <v/>
      </c>
      <c r="H100" s="60">
        <f>SUM($C$47:H47)</f>
        <v/>
      </c>
      <c r="I100" s="60">
        <f>SUM($C$47:I47)</f>
        <v/>
      </c>
      <c r="J100" s="60">
        <f>SUM($C$47:J47)</f>
        <v/>
      </c>
      <c r="K100" s="60">
        <f>SUM($C$47:K47)</f>
        <v/>
      </c>
      <c r="L100" s="60">
        <f>SUM($C$47:L47)</f>
        <v/>
      </c>
      <c r="M100" s="60">
        <f>SUM($C$47:M47)</f>
        <v/>
      </c>
      <c r="N100" s="60">
        <f>SUM($C$47:N47)</f>
        <v/>
      </c>
      <c r="O100" s="60">
        <f>SUM($C$47:O47)</f>
        <v/>
      </c>
      <c r="P100" s="60">
        <f>SUM($C$47:P47)</f>
        <v/>
      </c>
      <c r="Q100" s="60">
        <f>SUM($C$47:Q47)</f>
        <v/>
      </c>
      <c r="R100" s="60">
        <f>SUM($C$47:R47)</f>
        <v/>
      </c>
      <c r="S100" s="60">
        <f>SUM($C$47:S47)</f>
        <v/>
      </c>
      <c r="T100" s="60">
        <f>SUM($C$47:T47)</f>
        <v/>
      </c>
      <c r="U100" s="60">
        <f>SUM($C$47:U47)</f>
        <v/>
      </c>
      <c r="V100" s="60">
        <f>SUM($C$47:V47)</f>
        <v/>
      </c>
      <c r="W100" s="60">
        <f>SUM($C$47:W47)</f>
        <v/>
      </c>
      <c r="X100" s="60">
        <f>SUM($C$47:X47)</f>
        <v/>
      </c>
      <c r="Y100" s="60">
        <f>SUM($C$47:Y47)</f>
        <v/>
      </c>
      <c r="Z100" s="60">
        <f>SUM($C$47:Z47)</f>
        <v/>
      </c>
      <c r="AA100" s="60">
        <f>SUM($C$47:AA47)</f>
        <v/>
      </c>
      <c r="AB100" s="60">
        <f>SUM($C$47:AB47)</f>
        <v/>
      </c>
      <c r="AC100" s="60">
        <f>SUM($C$47:AC47)</f>
        <v/>
      </c>
      <c r="AD100" s="60">
        <f>SUM($C$47:AD47)</f>
        <v/>
      </c>
      <c r="AE100" s="60">
        <f>SUM($C$47:AE47)</f>
        <v/>
      </c>
      <c r="AF100" s="60">
        <f>SUM($C$47:AF47)</f>
        <v/>
      </c>
      <c r="AG100" s="60">
        <f>SUM($C$47:AG47)</f>
        <v/>
      </c>
      <c r="AH100" s="60">
        <f>SUM($C$47:AH47)</f>
        <v/>
      </c>
      <c r="AI100" s="60">
        <f>SUM($C$47:AI47)</f>
        <v/>
      </c>
      <c r="AJ100" s="60">
        <f>SUM($C$47:AJ47)</f>
        <v/>
      </c>
      <c r="AK100" s="60">
        <f>SUM($C$47:AK47)</f>
        <v/>
      </c>
      <c r="AL100" s="60">
        <f>SUM($C$47:AL47)</f>
        <v/>
      </c>
      <c r="AM100" s="60">
        <f>SUM($C$47:AM47)</f>
        <v/>
      </c>
      <c r="AN100" s="60">
        <f>SUM($C$47:AN47)</f>
        <v/>
      </c>
      <c r="AO100" s="60">
        <f>SUM($C$47:AO47)</f>
        <v/>
      </c>
      <c r="AP100" s="60">
        <f>SUM($C$47:AP47)</f>
        <v/>
      </c>
      <c r="AQ100" s="60">
        <f>SUM($C$47:AQ47)</f>
        <v/>
      </c>
      <c r="AR100" s="60">
        <f>SUM($C$47:AR47)</f>
        <v/>
      </c>
      <c r="AS100" s="60">
        <f>SUM($C$47:AS47)</f>
        <v/>
      </c>
      <c r="AT100" s="60">
        <f>SUM($C$47:AT47)</f>
        <v/>
      </c>
      <c r="AU100" s="60">
        <f>SUM($C$47:AU47)</f>
        <v/>
      </c>
      <c r="AV100" s="60">
        <f>SUM($C$47:AV47)</f>
        <v/>
      </c>
      <c r="AW100" s="60">
        <f>SUM($C$47:AW47)</f>
        <v/>
      </c>
      <c r="AX100" s="60">
        <f>SUM($C$47:AX47)</f>
        <v/>
      </c>
      <c r="AY100" s="60">
        <f>SUM($C$47:AY47)</f>
        <v/>
      </c>
      <c r="AZ100" s="60">
        <f>SUM($C$47:AZ47)</f>
        <v/>
      </c>
      <c r="BA100" s="60">
        <f>SUM($C$47:BA47)</f>
        <v/>
      </c>
      <c r="BB100" s="60">
        <f>SUM($C$47:BB47)</f>
        <v/>
      </c>
      <c r="BC100" s="60">
        <f>SUM($C$47:BC47)</f>
        <v/>
      </c>
      <c r="BD100" s="60">
        <f>SUM($C$47:BD47)</f>
        <v/>
      </c>
      <c r="BE100" s="60">
        <f>SUM($C$47:BE47)</f>
        <v/>
      </c>
      <c r="BF100" s="60">
        <f>SUM($C$47:BF47)</f>
        <v/>
      </c>
      <c r="BG100" s="60">
        <f>SUM($C$47:BG47)</f>
        <v/>
      </c>
      <c r="BH100" s="60">
        <f>SUM($C$47:BH47)</f>
        <v/>
      </c>
      <c r="BI100" s="60">
        <f>SUM($C$47:BI47)</f>
        <v/>
      </c>
      <c r="BJ100" s="60">
        <f>SUM($C$47:BJ47)</f>
        <v/>
      </c>
    </row>
    <row r="101">
      <c r="A101" s="43" t="n"/>
      <c r="B101" s="50" t="inlineStr">
        <is>
          <t>Total liabilities + equity</t>
        </is>
      </c>
      <c r="C101" s="60">
        <f>C97+C98+C99+C100</f>
        <v/>
      </c>
      <c r="D101" s="60">
        <f>D97+D98+D99+D100</f>
        <v/>
      </c>
      <c r="E101" s="60">
        <f>E97+E98+E99+E100</f>
        <v/>
      </c>
      <c r="F101" s="60">
        <f>F97+F98+F99+F100</f>
        <v/>
      </c>
      <c r="G101" s="60">
        <f>G97+G98+G99+G100</f>
        <v/>
      </c>
      <c r="H101" s="60">
        <f>H97+H98+H99+H100</f>
        <v/>
      </c>
      <c r="I101" s="60">
        <f>I97+I98+I99+I100</f>
        <v/>
      </c>
      <c r="J101" s="60">
        <f>J97+J98+J99+J100</f>
        <v/>
      </c>
      <c r="K101" s="60">
        <f>K97+K98+K99+K100</f>
        <v/>
      </c>
      <c r="L101" s="60">
        <f>L97+L98+L99+L100</f>
        <v/>
      </c>
      <c r="M101" s="60">
        <f>M97+M98+M99+M100</f>
        <v/>
      </c>
      <c r="N101" s="60">
        <f>N97+N98+N99+N100</f>
        <v/>
      </c>
      <c r="O101" s="60">
        <f>O97+O98+O99+O100</f>
        <v/>
      </c>
      <c r="P101" s="60">
        <f>P97+P98+P99+P100</f>
        <v/>
      </c>
      <c r="Q101" s="60">
        <f>Q97+Q98+Q99+Q100</f>
        <v/>
      </c>
      <c r="R101" s="60">
        <f>R97+R98+R99+R100</f>
        <v/>
      </c>
      <c r="S101" s="60">
        <f>S97+S98+S99+S100</f>
        <v/>
      </c>
      <c r="T101" s="60">
        <f>T97+T98+T99+T100</f>
        <v/>
      </c>
      <c r="U101" s="60">
        <f>U97+U98+U99+U100</f>
        <v/>
      </c>
      <c r="V101" s="60">
        <f>V97+V98+V99+V100</f>
        <v/>
      </c>
      <c r="W101" s="60">
        <f>W97+W98+W99+W100</f>
        <v/>
      </c>
      <c r="X101" s="60">
        <f>X97+X98+X99+X100</f>
        <v/>
      </c>
      <c r="Y101" s="60">
        <f>Y97+Y98+Y99+Y100</f>
        <v/>
      </c>
      <c r="Z101" s="60">
        <f>Z97+Z98+Z99+Z100</f>
        <v/>
      </c>
      <c r="AA101" s="60">
        <f>AA97+AA98+AA99+AA100</f>
        <v/>
      </c>
      <c r="AB101" s="60">
        <f>AB97+AB98+AB99+AB100</f>
        <v/>
      </c>
      <c r="AC101" s="60">
        <f>AC97+AC98+AC99+AC100</f>
        <v/>
      </c>
      <c r="AD101" s="60">
        <f>AD97+AD98+AD99+AD100</f>
        <v/>
      </c>
      <c r="AE101" s="60">
        <f>AE97+AE98+AE99+AE100</f>
        <v/>
      </c>
      <c r="AF101" s="60">
        <f>AF97+AF98+AF99+AF100</f>
        <v/>
      </c>
      <c r="AG101" s="60">
        <f>AG97+AG98+AG99+AG100</f>
        <v/>
      </c>
      <c r="AH101" s="60">
        <f>AH97+AH98+AH99+AH100</f>
        <v/>
      </c>
      <c r="AI101" s="60">
        <f>AI97+AI98+AI99+AI100</f>
        <v/>
      </c>
      <c r="AJ101" s="60">
        <f>AJ97+AJ98+AJ99+AJ100</f>
        <v/>
      </c>
      <c r="AK101" s="60">
        <f>AK97+AK98+AK99+AK100</f>
        <v/>
      </c>
      <c r="AL101" s="60">
        <f>AL97+AL98+AL99+AL100</f>
        <v/>
      </c>
      <c r="AM101" s="60">
        <f>AM97+AM98+AM99+AM100</f>
        <v/>
      </c>
      <c r="AN101" s="60">
        <f>AN97+AN98+AN99+AN100</f>
        <v/>
      </c>
      <c r="AO101" s="60">
        <f>AO97+AO98+AO99+AO100</f>
        <v/>
      </c>
      <c r="AP101" s="60">
        <f>AP97+AP98+AP99+AP100</f>
        <v/>
      </c>
      <c r="AQ101" s="60">
        <f>AQ97+AQ98+AQ99+AQ100</f>
        <v/>
      </c>
      <c r="AR101" s="60">
        <f>AR97+AR98+AR99+AR100</f>
        <v/>
      </c>
      <c r="AS101" s="60">
        <f>AS97+AS98+AS99+AS100</f>
        <v/>
      </c>
      <c r="AT101" s="60">
        <f>AT97+AT98+AT99+AT100</f>
        <v/>
      </c>
      <c r="AU101" s="60">
        <f>AU97+AU98+AU99+AU100</f>
        <v/>
      </c>
      <c r="AV101" s="60">
        <f>AV97+AV98+AV99+AV100</f>
        <v/>
      </c>
      <c r="AW101" s="60">
        <f>AW97+AW98+AW99+AW100</f>
        <v/>
      </c>
      <c r="AX101" s="60">
        <f>AX97+AX98+AX99+AX100</f>
        <v/>
      </c>
      <c r="AY101" s="60">
        <f>AY97+AY98+AY99+AY100</f>
        <v/>
      </c>
      <c r="AZ101" s="60">
        <f>AZ97+AZ98+AZ99+AZ100</f>
        <v/>
      </c>
      <c r="BA101" s="60">
        <f>BA97+BA98+BA99+BA100</f>
        <v/>
      </c>
      <c r="BB101" s="60">
        <f>BB97+BB98+BB99+BB100</f>
        <v/>
      </c>
      <c r="BC101" s="60">
        <f>BC97+BC98+BC99+BC100</f>
        <v/>
      </c>
      <c r="BD101" s="60">
        <f>BD97+BD98+BD99+BD100</f>
        <v/>
      </c>
      <c r="BE101" s="60">
        <f>BE97+BE98+BE99+BE100</f>
        <v/>
      </c>
      <c r="BF101" s="60">
        <f>BF97+BF98+BF99+BF100</f>
        <v/>
      </c>
      <c r="BG101" s="60">
        <f>BG97+BG98+BG99+BG100</f>
        <v/>
      </c>
      <c r="BH101" s="60">
        <f>BH97+BH98+BH99+BH100</f>
        <v/>
      </c>
      <c r="BI101" s="60">
        <f>BI97+BI98+BI99+BI100</f>
        <v/>
      </c>
      <c r="BJ101" s="60">
        <f>BJ97+BJ98+BJ99+BJ100</f>
        <v/>
      </c>
    </row>
    <row r="102">
      <c r="A102" s="43" t="n"/>
      <c r="B102" s="50" t="inlineStr">
        <is>
          <t>BALANCE CHECK (must be 0)</t>
        </is>
      </c>
      <c r="C102" s="62">
        <f>C96-C101</f>
        <v/>
      </c>
      <c r="D102" s="62">
        <f>D96-D101</f>
        <v/>
      </c>
      <c r="E102" s="62">
        <f>E96-E101</f>
        <v/>
      </c>
      <c r="F102" s="62">
        <f>F96-F101</f>
        <v/>
      </c>
      <c r="G102" s="62">
        <f>G96-G101</f>
        <v/>
      </c>
      <c r="H102" s="62">
        <f>H96-H101</f>
        <v/>
      </c>
      <c r="I102" s="62">
        <f>I96-I101</f>
        <v/>
      </c>
      <c r="J102" s="62">
        <f>J96-J101</f>
        <v/>
      </c>
      <c r="K102" s="62">
        <f>K96-K101</f>
        <v/>
      </c>
      <c r="L102" s="62">
        <f>L96-L101</f>
        <v/>
      </c>
      <c r="M102" s="62">
        <f>M96-M101</f>
        <v/>
      </c>
      <c r="N102" s="62">
        <f>N96-N101</f>
        <v/>
      </c>
      <c r="O102" s="62">
        <f>O96-O101</f>
        <v/>
      </c>
      <c r="P102" s="62">
        <f>P96-P101</f>
        <v/>
      </c>
      <c r="Q102" s="62">
        <f>Q96-Q101</f>
        <v/>
      </c>
      <c r="R102" s="62">
        <f>R96-R101</f>
        <v/>
      </c>
      <c r="S102" s="62">
        <f>S96-S101</f>
        <v/>
      </c>
      <c r="T102" s="62">
        <f>T96-T101</f>
        <v/>
      </c>
      <c r="U102" s="62">
        <f>U96-U101</f>
        <v/>
      </c>
      <c r="V102" s="62">
        <f>V96-V101</f>
        <v/>
      </c>
      <c r="W102" s="62">
        <f>W96-W101</f>
        <v/>
      </c>
      <c r="X102" s="62">
        <f>X96-X101</f>
        <v/>
      </c>
      <c r="Y102" s="62">
        <f>Y96-Y101</f>
        <v/>
      </c>
      <c r="Z102" s="62">
        <f>Z96-Z101</f>
        <v/>
      </c>
      <c r="AA102" s="62">
        <f>AA96-AA101</f>
        <v/>
      </c>
      <c r="AB102" s="62">
        <f>AB96-AB101</f>
        <v/>
      </c>
      <c r="AC102" s="62">
        <f>AC96-AC101</f>
        <v/>
      </c>
      <c r="AD102" s="62">
        <f>AD96-AD101</f>
        <v/>
      </c>
      <c r="AE102" s="62">
        <f>AE96-AE101</f>
        <v/>
      </c>
      <c r="AF102" s="62">
        <f>AF96-AF101</f>
        <v/>
      </c>
      <c r="AG102" s="62">
        <f>AG96-AG101</f>
        <v/>
      </c>
      <c r="AH102" s="62">
        <f>AH96-AH101</f>
        <v/>
      </c>
      <c r="AI102" s="62">
        <f>AI96-AI101</f>
        <v/>
      </c>
      <c r="AJ102" s="62">
        <f>AJ96-AJ101</f>
        <v/>
      </c>
      <c r="AK102" s="62">
        <f>AK96-AK101</f>
        <v/>
      </c>
      <c r="AL102" s="62">
        <f>AL96-AL101</f>
        <v/>
      </c>
      <c r="AM102" s="62">
        <f>AM96-AM101</f>
        <v/>
      </c>
      <c r="AN102" s="62">
        <f>AN96-AN101</f>
        <v/>
      </c>
      <c r="AO102" s="62">
        <f>AO96-AO101</f>
        <v/>
      </c>
      <c r="AP102" s="62">
        <f>AP96-AP101</f>
        <v/>
      </c>
      <c r="AQ102" s="62">
        <f>AQ96-AQ101</f>
        <v/>
      </c>
      <c r="AR102" s="62">
        <f>AR96-AR101</f>
        <v/>
      </c>
      <c r="AS102" s="62">
        <f>AS96-AS101</f>
        <v/>
      </c>
      <c r="AT102" s="62">
        <f>AT96-AT101</f>
        <v/>
      </c>
      <c r="AU102" s="62">
        <f>AU96-AU101</f>
        <v/>
      </c>
      <c r="AV102" s="62">
        <f>AV96-AV101</f>
        <v/>
      </c>
      <c r="AW102" s="62">
        <f>AW96-AW101</f>
        <v/>
      </c>
      <c r="AX102" s="62">
        <f>AX96-AX101</f>
        <v/>
      </c>
      <c r="AY102" s="62">
        <f>AY96-AY101</f>
        <v/>
      </c>
      <c r="AZ102" s="62">
        <f>AZ96-AZ101</f>
        <v/>
      </c>
      <c r="BA102" s="62">
        <f>BA96-BA101</f>
        <v/>
      </c>
      <c r="BB102" s="62">
        <f>BB96-BB101</f>
        <v/>
      </c>
      <c r="BC102" s="62">
        <f>BC96-BC101</f>
        <v/>
      </c>
      <c r="BD102" s="62">
        <f>BD96-BD101</f>
        <v/>
      </c>
      <c r="BE102" s="62">
        <f>BE96-BE101</f>
        <v/>
      </c>
      <c r="BF102" s="62">
        <f>BF96-BF101</f>
        <v/>
      </c>
      <c r="BG102" s="62">
        <f>BG96-BG101</f>
        <v/>
      </c>
      <c r="BH102" s="62">
        <f>BH96-BH101</f>
        <v/>
      </c>
      <c r="BI102" s="62">
        <f>BI96-BI101</f>
        <v/>
      </c>
      <c r="BJ102" s="62">
        <f>BJ96-BJ101</f>
        <v/>
      </c>
    </row>
  </sheetData>
  <pageMargins left="0.4" right="0.4" top="0.5" bottom="0.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1E4D3B"/>
    <outlinePr summaryBelow="1" summaryRight="1"/>
    <pageSetUpPr fitToPage="1"/>
  </sheetPr>
  <dimension ref="A1:M33"/>
  <sheetViews>
    <sheetView showGridLines="0" zoomScale="100" workbookViewId="0">
      <pane xSplit="2" ySplit="5" topLeftCell="C6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4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 ht="6" customHeight="1">
      <c r="A1" s="43" t="n"/>
      <c r="B1" s="43" t="n"/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  <c r="M1" s="43" t="n"/>
    </row>
    <row r="2">
      <c r="A2" s="43" t="n"/>
      <c r="B2" s="44" t="inlineStr">
        <is>
          <t>Sources &amp; Uses — All Deals ($M)</t>
        </is>
      </c>
      <c r="C2" s="43" t="n"/>
      <c r="D2" s="43" t="n"/>
      <c r="E2" s="43" t="n"/>
      <c r="F2" s="43" t="n"/>
      <c r="G2" s="43" t="n"/>
      <c r="H2" s="43" t="n"/>
      <c r="I2" s="43" t="n"/>
      <c r="J2" s="43" t="n"/>
      <c r="K2" s="43" t="n"/>
      <c r="L2" s="43" t="n"/>
      <c r="M2" s="43" t="n"/>
    </row>
    <row r="3">
      <c r="A3" s="43" t="n"/>
      <c r="B3" s="46" t="inlineStr">
        <is>
          <t>Fully formula-driven: platforms from Assumptions; each add-on's financing split (debt / balance-sheet cash / sponsor cash) is pulled from the Monthly funding waterfall at its close month, so it reflows as assumptions change. Seller rollover (30% of equity consideration for platforms, 30% of EV for add-ons) is non-cash consideration — units issued per the Cap Table sheet.</t>
        </is>
      </c>
      <c r="C3" s="43" t="n"/>
      <c r="D3" s="43" t="n"/>
      <c r="E3" s="43" t="n"/>
      <c r="F3" s="43" t="n"/>
      <c r="G3" s="43" t="n"/>
      <c r="H3" s="43" t="n"/>
      <c r="I3" s="43" t="n"/>
      <c r="J3" s="43" t="n"/>
      <c r="K3" s="43" t="n"/>
      <c r="L3" s="43" t="n"/>
      <c r="M3" s="43" t="n"/>
    </row>
    <row r="4">
      <c r="A4" s="43" t="n"/>
      <c r="B4" s="43" t="n"/>
      <c r="C4" s="43" t="n"/>
      <c r="D4" s="43" t="n"/>
      <c r="E4" s="43" t="n"/>
      <c r="F4" s="43" t="n"/>
      <c r="G4" s="43" t="n"/>
      <c r="H4" s="43" t="n"/>
      <c r="I4" s="43" t="n"/>
      <c r="J4" s="43" t="n"/>
      <c r="K4" s="43" t="n"/>
      <c r="L4" s="43" t="n"/>
      <c r="M4" s="43" t="n"/>
    </row>
    <row r="5">
      <c r="A5" s="43" t="n"/>
      <c r="B5" s="47" t="n"/>
      <c r="C5" s="63" t="inlineStr">
        <is>
          <t>Platform 1</t>
        </is>
      </c>
      <c r="D5" s="63" t="inlineStr">
        <is>
          <t>Platform 2</t>
        </is>
      </c>
      <c r="E5" s="63" t="inlineStr">
        <is>
          <t>Add-On 1</t>
        </is>
      </c>
      <c r="F5" s="63" t="inlineStr">
        <is>
          <t>Add-On 2</t>
        </is>
      </c>
      <c r="G5" s="63" t="inlineStr">
        <is>
          <t>Add-On 3</t>
        </is>
      </c>
      <c r="H5" s="63" t="inlineStr">
        <is>
          <t>Add-On 4</t>
        </is>
      </c>
      <c r="I5" s="63" t="inlineStr">
        <is>
          <t>Add-On 5</t>
        </is>
      </c>
      <c r="J5" s="63" t="inlineStr">
        <is>
          <t>Add-On 6</t>
        </is>
      </c>
      <c r="K5" s="63" t="inlineStr">
        <is>
          <t>Add-On 7</t>
        </is>
      </c>
      <c r="L5" s="63" t="inlineStr">
        <is>
          <t>Add-On 8</t>
        </is>
      </c>
      <c r="M5" s="63" t="inlineStr">
        <is>
          <t>Total</t>
        </is>
      </c>
    </row>
    <row r="6">
      <c r="A6" s="43" t="n"/>
      <c r="B6" s="50" t="inlineStr">
        <is>
          <t>Close month # (1 = Jan-2027)</t>
        </is>
      </c>
      <c r="C6" s="64">
        <f>Assumptions!F6</f>
        <v/>
      </c>
      <c r="D6" s="64">
        <f>Assumptions!F7</f>
        <v/>
      </c>
      <c r="E6" s="65">
        <f>IF(Assumptions!$D$35&gt;0,(Assumptions!$C$35-1)*12+7,0)</f>
        <v/>
      </c>
      <c r="F6" s="65">
        <f>IF(Assumptions!$D$36&gt;0,(Assumptions!$C$36-1)*12+7,0)</f>
        <v/>
      </c>
      <c r="G6" s="65">
        <f>IF(Assumptions!$D$37&gt;0,(Assumptions!$C$37-1)*12+7,0)</f>
        <v/>
      </c>
      <c r="H6" s="65">
        <f>IF(Assumptions!$D$38&gt;0,(Assumptions!$C$38-1)*12+7,0)</f>
        <v/>
      </c>
      <c r="I6" s="65">
        <f>IF(Assumptions!$D$39&gt;0,(Assumptions!$C$39-1)*12+7,0)</f>
        <v/>
      </c>
      <c r="J6" s="65">
        <f>IF(Assumptions!$D$40&gt;0,(Assumptions!$C$40-1)*12+7,0)</f>
        <v/>
      </c>
      <c r="K6" s="65">
        <f>IF(Assumptions!$D$41&gt;0,(Assumptions!$C$41-1)*12+7,0)</f>
        <v/>
      </c>
      <c r="L6" s="65">
        <f>IF(Assumptions!$D$42&gt;0,(Assumptions!$C$42-1)*12+7,0)</f>
        <v/>
      </c>
      <c r="M6" s="43" t="n"/>
    </row>
    <row r="7">
      <c r="A7" s="43" t="n"/>
      <c r="B7" s="46" t="inlineStr">
        <is>
          <t>Close date (model month)</t>
        </is>
      </c>
      <c r="C7" s="66">
        <f>IF(C6&gt;0,DATE(2027,C6,1),"")</f>
        <v/>
      </c>
      <c r="D7" s="66">
        <f>IF(D6&gt;0,DATE(2027,D6,1),"")</f>
        <v/>
      </c>
      <c r="E7" s="66">
        <f>IF(E6&gt;0,DATE(2027,E6,1),"")</f>
        <v/>
      </c>
      <c r="F7" s="66">
        <f>IF(F6&gt;0,DATE(2027,F6,1),"")</f>
        <v/>
      </c>
      <c r="G7" s="66">
        <f>IF(G6&gt;0,DATE(2027,G6,1),"")</f>
        <v/>
      </c>
      <c r="H7" s="66">
        <f>IF(H6&gt;0,DATE(2027,H6,1),"")</f>
        <v/>
      </c>
      <c r="I7" s="66">
        <f>IF(I6&gt;0,DATE(2027,I6,1),"")</f>
        <v/>
      </c>
      <c r="J7" s="66">
        <f>IF(J6&gt;0,DATE(2027,J6,1),"")</f>
        <v/>
      </c>
      <c r="K7" s="66">
        <f>IF(K6&gt;0,DATE(2027,K6,1),"")</f>
        <v/>
      </c>
      <c r="L7" s="66">
        <f>IF(L6&gt;0,DATE(2027,L6,1),"")</f>
        <v/>
      </c>
      <c r="M7" s="43" t="n"/>
    </row>
    <row r="8">
      <c r="A8" s="43" t="n"/>
      <c r="B8" s="43" t="n"/>
      <c r="C8" s="43" t="n"/>
      <c r="D8" s="43" t="n"/>
      <c r="E8" s="43" t="n"/>
      <c r="F8" s="43" t="n"/>
      <c r="G8" s="43" t="n"/>
      <c r="H8" s="43" t="n"/>
      <c r="I8" s="43" t="n"/>
      <c r="J8" s="43" t="n"/>
      <c r="K8" s="43" t="n"/>
      <c r="L8" s="43" t="n"/>
      <c r="M8" s="43" t="n"/>
    </row>
    <row r="9">
      <c r="A9" s="43" t="n"/>
      <c r="B9" s="47" t="inlineStr">
        <is>
          <t>USES</t>
        </is>
      </c>
      <c r="C9" s="47" t="n"/>
      <c r="D9" s="47" t="n"/>
      <c r="E9" s="47" t="n"/>
      <c r="F9" s="47" t="n"/>
      <c r="G9" s="47" t="n"/>
      <c r="H9" s="47" t="n"/>
      <c r="I9" s="47" t="n"/>
      <c r="J9" s="47" t="n"/>
      <c r="K9" s="47" t="n"/>
      <c r="L9" s="47" t="n"/>
      <c r="M9" s="47" t="n"/>
    </row>
    <row r="10">
      <c r="A10" s="43" t="n"/>
      <c r="B10" s="43" t="inlineStr">
        <is>
          <t>Enterprise value</t>
        </is>
      </c>
      <c r="C10" s="67">
        <f>Assumptions!E6</f>
        <v/>
      </c>
      <c r="D10" s="67">
        <f>Assumptions!E7</f>
        <v/>
      </c>
      <c r="E10" s="57">
        <f>IF(Assumptions!$D$35&gt;0,Assumptions!$D$35*Assumptions!$E$35,0)</f>
        <v/>
      </c>
      <c r="F10" s="57">
        <f>IF(Assumptions!$D$36&gt;0,Assumptions!$D$36*Assumptions!$E$36,0)</f>
        <v/>
      </c>
      <c r="G10" s="57">
        <f>IF(Assumptions!$D$37&gt;0,Assumptions!$D$37*Assumptions!$E$37,0)</f>
        <v/>
      </c>
      <c r="H10" s="57">
        <f>IF(Assumptions!$D$38&gt;0,Assumptions!$D$38*Assumptions!$E$38,0)</f>
        <v/>
      </c>
      <c r="I10" s="57">
        <f>IF(Assumptions!$D$39&gt;0,Assumptions!$D$39*Assumptions!$E$39,0)</f>
        <v/>
      </c>
      <c r="J10" s="57">
        <f>IF(Assumptions!$D$40&gt;0,Assumptions!$D$40*Assumptions!$E$40,0)</f>
        <v/>
      </c>
      <c r="K10" s="57">
        <f>IF(Assumptions!$D$41&gt;0,Assumptions!$D$41*Assumptions!$E$41,0)</f>
        <v/>
      </c>
      <c r="L10" s="57">
        <f>IF(Assumptions!$D$42&gt;0,Assumptions!$D$42*Assumptions!$E$42,0)</f>
        <v/>
      </c>
      <c r="M10" s="51">
        <f>SUM(C10:L10)</f>
        <v/>
      </c>
    </row>
    <row r="11">
      <c r="A11" s="43" t="n"/>
      <c r="B11" s="43" t="inlineStr">
        <is>
          <t>Transaction costs</t>
        </is>
      </c>
      <c r="C11" s="57">
        <f>C10*Assumptions!$C$22</f>
        <v/>
      </c>
      <c r="D11" s="57">
        <f>D10*Assumptions!$C$22</f>
        <v/>
      </c>
      <c r="E11" s="57">
        <f>E10*Assumptions!$C$22</f>
        <v/>
      </c>
      <c r="F11" s="57">
        <f>F10*Assumptions!$C$22</f>
        <v/>
      </c>
      <c r="G11" s="57">
        <f>G10*Assumptions!$C$22</f>
        <v/>
      </c>
      <c r="H11" s="57">
        <f>H10*Assumptions!$C$22</f>
        <v/>
      </c>
      <c r="I11" s="57">
        <f>I10*Assumptions!$C$22</f>
        <v/>
      </c>
      <c r="J11" s="57">
        <f>J10*Assumptions!$C$22</f>
        <v/>
      </c>
      <c r="K11" s="57">
        <f>K10*Assumptions!$C$22</f>
        <v/>
      </c>
      <c r="L11" s="57">
        <f>L10*Assumptions!$C$22</f>
        <v/>
      </c>
      <c r="M11" s="51">
        <f>SUM(C11:L11)</f>
        <v/>
      </c>
    </row>
    <row r="12">
      <c r="A12" s="43" t="n"/>
      <c r="B12" s="43" t="inlineStr">
        <is>
          <t>Cash funded to balance sheet</t>
        </is>
      </c>
      <c r="C12" s="67">
        <f>Assumptions!$C$24</f>
        <v/>
      </c>
      <c r="D12" s="67">
        <f>Assumptions!$C$24</f>
        <v/>
      </c>
      <c r="E12" s="57" t="n">
        <v>0</v>
      </c>
      <c r="F12" s="57" t="n">
        <v>0</v>
      </c>
      <c r="G12" s="57" t="n">
        <v>0</v>
      </c>
      <c r="H12" s="57" t="n">
        <v>0</v>
      </c>
      <c r="I12" s="57" t="n">
        <v>0</v>
      </c>
      <c r="J12" s="57" t="n">
        <v>0</v>
      </c>
      <c r="K12" s="57" t="n">
        <v>0</v>
      </c>
      <c r="L12" s="57" t="n">
        <v>0</v>
      </c>
      <c r="M12" s="51">
        <f>SUM(C12:L12)</f>
        <v/>
      </c>
    </row>
    <row r="13">
      <c r="A13" s="43" t="n"/>
      <c r="B13" s="50" t="inlineStr">
        <is>
          <t>Total uses</t>
        </is>
      </c>
      <c r="C13" s="51">
        <f>SUM(C10:C12)</f>
        <v/>
      </c>
      <c r="D13" s="51">
        <f>SUM(D10:D12)</f>
        <v/>
      </c>
      <c r="E13" s="51">
        <f>SUM(E10:E12)</f>
        <v/>
      </c>
      <c r="F13" s="51">
        <f>SUM(F10:F12)</f>
        <v/>
      </c>
      <c r="G13" s="51">
        <f>SUM(G10:G12)</f>
        <v/>
      </c>
      <c r="H13" s="51">
        <f>SUM(H10:H12)</f>
        <v/>
      </c>
      <c r="I13" s="51">
        <f>SUM(I10:I12)</f>
        <v/>
      </c>
      <c r="J13" s="51">
        <f>SUM(J10:J12)</f>
        <v/>
      </c>
      <c r="K13" s="51">
        <f>SUM(K10:K12)</f>
        <v/>
      </c>
      <c r="L13" s="51">
        <f>SUM(L10:L12)</f>
        <v/>
      </c>
      <c r="M13" s="51">
        <f>SUM(M10:M12)</f>
        <v/>
      </c>
    </row>
    <row r="14">
      <c r="A14" s="43" t="n"/>
      <c r="B14" s="43" t="n"/>
      <c r="C14" s="43" t="n"/>
      <c r="D14" s="43" t="n"/>
      <c r="E14" s="43" t="n"/>
      <c r="F14" s="43" t="n"/>
      <c r="G14" s="43" t="n"/>
      <c r="H14" s="43" t="n"/>
      <c r="I14" s="43" t="n"/>
      <c r="J14" s="43" t="n"/>
      <c r="K14" s="43" t="n"/>
      <c r="L14" s="43" t="n"/>
      <c r="M14" s="43" t="n"/>
    </row>
    <row r="15">
      <c r="A15" s="43" t="n"/>
      <c r="B15" s="47" t="inlineStr">
        <is>
          <t>SOURCES</t>
        </is>
      </c>
      <c r="C15" s="47" t="n"/>
      <c r="D15" s="47" t="n"/>
      <c r="E15" s="47" t="n"/>
      <c r="F15" s="47" t="n"/>
      <c r="G15" s="47" t="n"/>
      <c r="H15" s="47" t="n"/>
      <c r="I15" s="47" t="n"/>
      <c r="J15" s="47" t="n"/>
      <c r="K15" s="47" t="n"/>
      <c r="L15" s="47" t="n"/>
      <c r="M15" s="47" t="n"/>
    </row>
    <row r="16">
      <c r="A16" s="43" t="n"/>
      <c r="B16" s="43" t="inlineStr">
        <is>
          <t>New term debt drawn</t>
        </is>
      </c>
      <c r="C16" s="67">
        <f>Assumptions!$C$14*Assumptions!D6</f>
        <v/>
      </c>
      <c r="D16" s="67">
        <f>Assumptions!$C$14*Assumptions!D7</f>
        <v/>
      </c>
      <c r="E16" s="67">
        <f>IF(E6&gt;0,INDEX(Monthly!$C$69:$BJ$69,1,E6)*(E13-E18)/INDEX(Monthly!$C$68:$BJ$68,1,E6),0)</f>
        <v/>
      </c>
      <c r="F16" s="67">
        <f>IF(F6&gt;0,INDEX(Monthly!$C$69:$BJ$69,1,F6)*(F13-F18)/INDEX(Monthly!$C$68:$BJ$68,1,F6),0)</f>
        <v/>
      </c>
      <c r="G16" s="67">
        <f>IF(G6&gt;0,INDEX(Monthly!$C$69:$BJ$69,1,G6)*(G13-G18)/INDEX(Monthly!$C$68:$BJ$68,1,G6),0)</f>
        <v/>
      </c>
      <c r="H16" s="67">
        <f>IF(H6&gt;0,INDEX(Monthly!$C$69:$BJ$69,1,H6)*(H13-H18)/INDEX(Monthly!$C$68:$BJ$68,1,H6),0)</f>
        <v/>
      </c>
      <c r="I16" s="67">
        <f>IF(I6&gt;0,INDEX(Monthly!$C$69:$BJ$69,1,I6)*(I13-I18)/INDEX(Monthly!$C$68:$BJ$68,1,I6),0)</f>
        <v/>
      </c>
      <c r="J16" s="67">
        <f>IF(J6&gt;0,INDEX(Monthly!$C$69:$BJ$69,1,J6)*(J13-J18)/INDEX(Monthly!$C$68:$BJ$68,1,J6),0)</f>
        <v/>
      </c>
      <c r="K16" s="67">
        <f>IF(K6&gt;0,INDEX(Monthly!$C$69:$BJ$69,1,K6)*(K13-K18)/INDEX(Monthly!$C$68:$BJ$68,1,K6),0)</f>
        <v/>
      </c>
      <c r="L16" s="67">
        <f>IF(L6&gt;0,INDEX(Monthly!$C$69:$BJ$69,1,L6)*(L13-L18)/INDEX(Monthly!$C$68:$BJ$68,1,L6),0)</f>
        <v/>
      </c>
      <c r="M16" s="51">
        <f>SUM(C16:L16)</f>
        <v/>
      </c>
    </row>
    <row r="17">
      <c r="A17" s="43" t="n"/>
      <c r="B17" s="43" t="inlineStr">
        <is>
          <t>Balance-sheet cash used</t>
        </is>
      </c>
      <c r="C17" s="57" t="n">
        <v>0</v>
      </c>
      <c r="D17" s="57" t="n">
        <v>0</v>
      </c>
      <c r="E17" s="67">
        <f>IF(E6&gt;0,INDEX(Monthly!$C$70:$BJ$70,1,E6)*(E13-E18)/INDEX(Monthly!$C$68:$BJ$68,1,E6),0)</f>
        <v/>
      </c>
      <c r="F17" s="67">
        <f>IF(F6&gt;0,INDEX(Monthly!$C$70:$BJ$70,1,F6)*(F13-F18)/INDEX(Monthly!$C$68:$BJ$68,1,F6),0)</f>
        <v/>
      </c>
      <c r="G17" s="67">
        <f>IF(G6&gt;0,INDEX(Monthly!$C$70:$BJ$70,1,G6)*(G13-G18)/INDEX(Monthly!$C$68:$BJ$68,1,G6),0)</f>
        <v/>
      </c>
      <c r="H17" s="67">
        <f>IF(H6&gt;0,INDEX(Monthly!$C$70:$BJ$70,1,H6)*(H13-H18)/INDEX(Monthly!$C$68:$BJ$68,1,H6),0)</f>
        <v/>
      </c>
      <c r="I17" s="67">
        <f>IF(I6&gt;0,INDEX(Monthly!$C$70:$BJ$70,1,I6)*(I13-I18)/INDEX(Monthly!$C$68:$BJ$68,1,I6),0)</f>
        <v/>
      </c>
      <c r="J17" s="67">
        <f>IF(J6&gt;0,INDEX(Monthly!$C$70:$BJ$70,1,J6)*(J13-J18)/INDEX(Monthly!$C$68:$BJ$68,1,J6),0)</f>
        <v/>
      </c>
      <c r="K17" s="67">
        <f>IF(K6&gt;0,INDEX(Monthly!$C$70:$BJ$70,1,K6)*(K13-K18)/INDEX(Monthly!$C$68:$BJ$68,1,K6),0)</f>
        <v/>
      </c>
      <c r="L17" s="67">
        <f>IF(L6&gt;0,INDEX(Monthly!$C$70:$BJ$70,1,L6)*(L13-L18)/INDEX(Monthly!$C$68:$BJ$68,1,L6),0)</f>
        <v/>
      </c>
      <c r="M17" s="51">
        <f>SUM(C17:L17)</f>
        <v/>
      </c>
    </row>
    <row r="18">
      <c r="A18" s="43" t="n"/>
      <c r="B18" s="43" t="inlineStr">
        <is>
          <t>Seller rollover (non-cash)</t>
        </is>
      </c>
      <c r="C18" s="57">
        <f>Assumptions!$C$47*(C13-C16)</f>
        <v/>
      </c>
      <c r="D18" s="57">
        <f>Assumptions!$C$47*(D13-D16)</f>
        <v/>
      </c>
      <c r="E18" s="57">
        <f>Assumptions!$C$48*E10</f>
        <v/>
      </c>
      <c r="F18" s="57">
        <f>Assumptions!$C$48*F10</f>
        <v/>
      </c>
      <c r="G18" s="57">
        <f>Assumptions!$C$48*G10</f>
        <v/>
      </c>
      <c r="H18" s="57">
        <f>Assumptions!$C$48*H10</f>
        <v/>
      </c>
      <c r="I18" s="57">
        <f>Assumptions!$C$48*I10</f>
        <v/>
      </c>
      <c r="J18" s="57">
        <f>Assumptions!$C$48*J10</f>
        <v/>
      </c>
      <c r="K18" s="57">
        <f>Assumptions!$C$48*K10</f>
        <v/>
      </c>
      <c r="L18" s="57">
        <f>Assumptions!$C$48*L10</f>
        <v/>
      </c>
      <c r="M18" s="51">
        <f>SUM(C18:L18)</f>
        <v/>
      </c>
    </row>
    <row r="19">
      <c r="A19" s="43" t="n"/>
      <c r="B19" s="43" t="inlineStr">
        <is>
          <t>Sponsor cash equity (50/50 PS / Nexus)</t>
        </is>
      </c>
      <c r="C19" s="57">
        <f>C13-C16-C17-C18</f>
        <v/>
      </c>
      <c r="D19" s="57">
        <f>D13-D16-D17-D18</f>
        <v/>
      </c>
      <c r="E19" s="57">
        <f>E13-E16-E17-E18</f>
        <v/>
      </c>
      <c r="F19" s="57">
        <f>F13-F16-F17-F18</f>
        <v/>
      </c>
      <c r="G19" s="57">
        <f>G13-G16-G17-G18</f>
        <v/>
      </c>
      <c r="H19" s="57">
        <f>H13-H16-H17-H18</f>
        <v/>
      </c>
      <c r="I19" s="57">
        <f>I13-I16-I17-I18</f>
        <v/>
      </c>
      <c r="J19" s="57">
        <f>J13-J16-J17-J18</f>
        <v/>
      </c>
      <c r="K19" s="57">
        <f>K13-K16-K17-K18</f>
        <v/>
      </c>
      <c r="L19" s="57">
        <f>L13-L16-L17-L18</f>
        <v/>
      </c>
      <c r="M19" s="51">
        <f>SUM(C19:L19)</f>
        <v/>
      </c>
    </row>
    <row r="20">
      <c r="A20" s="43" t="n"/>
      <c r="B20" s="50" t="inlineStr">
        <is>
          <t>Total sources</t>
        </is>
      </c>
      <c r="C20" s="51">
        <f>SUM(C16:C19)</f>
        <v/>
      </c>
      <c r="D20" s="51">
        <f>SUM(D16:D19)</f>
        <v/>
      </c>
      <c r="E20" s="51">
        <f>SUM(E16:E19)</f>
        <v/>
      </c>
      <c r="F20" s="51">
        <f>SUM(F16:F19)</f>
        <v/>
      </c>
      <c r="G20" s="51">
        <f>SUM(G16:G19)</f>
        <v/>
      </c>
      <c r="H20" s="51">
        <f>SUM(H16:H19)</f>
        <v/>
      </c>
      <c r="I20" s="51">
        <f>SUM(I16:I19)</f>
        <v/>
      </c>
      <c r="J20" s="51">
        <f>SUM(J16:J19)</f>
        <v/>
      </c>
      <c r="K20" s="51">
        <f>SUM(K16:K19)</f>
        <v/>
      </c>
      <c r="L20" s="51">
        <f>SUM(L16:L19)</f>
        <v/>
      </c>
      <c r="M20" s="51">
        <f>SUM(M16:M19)</f>
        <v/>
      </c>
    </row>
    <row r="21">
      <c r="A21" s="43" t="n"/>
      <c r="B21" s="43" t="n"/>
      <c r="C21" s="43" t="n"/>
      <c r="D21" s="43" t="n"/>
      <c r="E21" s="43" t="n"/>
      <c r="F21" s="43" t="n"/>
      <c r="G21" s="43" t="n"/>
      <c r="H21" s="43" t="n"/>
      <c r="I21" s="43" t="n"/>
      <c r="J21" s="43" t="n"/>
      <c r="K21" s="43" t="n"/>
      <c r="L21" s="43" t="n"/>
      <c r="M21" s="43" t="n"/>
    </row>
    <row r="22">
      <c r="A22" s="43" t="n"/>
      <c r="B22" s="50" t="inlineStr">
        <is>
          <t>CHECK (sources - uses, must be 0)</t>
        </is>
      </c>
      <c r="C22" s="68">
        <f>C20-C13</f>
        <v/>
      </c>
      <c r="D22" s="68">
        <f>D20-D13</f>
        <v/>
      </c>
      <c r="E22" s="68">
        <f>E20-E13</f>
        <v/>
      </c>
      <c r="F22" s="68">
        <f>F20-F13</f>
        <v/>
      </c>
      <c r="G22" s="68">
        <f>G20-G13</f>
        <v/>
      </c>
      <c r="H22" s="68">
        <f>H20-H13</f>
        <v/>
      </c>
      <c r="I22" s="68">
        <f>I20-I13</f>
        <v/>
      </c>
      <c r="J22" s="68">
        <f>J20-J13</f>
        <v/>
      </c>
      <c r="K22" s="68">
        <f>K20-K13</f>
        <v/>
      </c>
      <c r="L22" s="68">
        <f>L20-L13</f>
        <v/>
      </c>
      <c r="M22" s="68">
        <f>M20-M13</f>
        <v/>
      </c>
    </row>
    <row r="23">
      <c r="A23" s="43" t="n"/>
      <c r="B23" s="43" t="n"/>
      <c r="C23" s="43" t="n"/>
      <c r="D23" s="43" t="n"/>
      <c r="E23" s="43" t="n"/>
      <c r="F23" s="43" t="n"/>
      <c r="G23" s="43" t="n"/>
      <c r="H23" s="43" t="n"/>
      <c r="I23" s="43" t="n"/>
      <c r="J23" s="43" t="n"/>
      <c r="K23" s="43" t="n"/>
      <c r="L23" s="43" t="n"/>
      <c r="M23" s="43" t="n"/>
    </row>
    <row r="24">
      <c r="A24" s="43" t="n"/>
      <c r="B24" s="47" t="inlineStr">
        <is>
          <t>KEY STATS</t>
        </is>
      </c>
      <c r="C24" s="47" t="n"/>
      <c r="D24" s="47" t="n"/>
      <c r="E24" s="47" t="n"/>
      <c r="F24" s="47" t="n"/>
      <c r="G24" s="47" t="n"/>
      <c r="H24" s="47" t="n"/>
      <c r="I24" s="47" t="n"/>
      <c r="J24" s="47" t="n"/>
      <c r="K24" s="47" t="n"/>
      <c r="L24" s="47" t="n"/>
      <c r="M24" s="47" t="n"/>
    </row>
    <row r="25">
      <c r="A25" s="43" t="n"/>
      <c r="B25" s="43" t="inlineStr">
        <is>
          <t>EBITDA at close ($M/yr)</t>
        </is>
      </c>
      <c r="C25" s="67">
        <f>Assumptions!D6</f>
        <v/>
      </c>
      <c r="D25" s="67">
        <f>Assumptions!D7</f>
        <v/>
      </c>
      <c r="E25" s="57">
        <f>IF(Assumptions!$D$35&gt;0,Assumptions!$D$35,0)</f>
        <v/>
      </c>
      <c r="F25" s="57">
        <f>IF(Assumptions!$D$36&gt;0,Assumptions!$D$36,0)</f>
        <v/>
      </c>
      <c r="G25" s="57">
        <f>IF(Assumptions!$D$37&gt;0,Assumptions!$D$37,0)</f>
        <v/>
      </c>
      <c r="H25" s="57">
        <f>IF(Assumptions!$D$38&gt;0,Assumptions!$D$38,0)</f>
        <v/>
      </c>
      <c r="I25" s="57">
        <f>IF(Assumptions!$D$39&gt;0,Assumptions!$D$39,0)</f>
        <v/>
      </c>
      <c r="J25" s="57">
        <f>IF(Assumptions!$D$40&gt;0,Assumptions!$D$40,0)</f>
        <v/>
      </c>
      <c r="K25" s="57">
        <f>IF(Assumptions!$D$41&gt;0,Assumptions!$D$41,0)</f>
        <v/>
      </c>
      <c r="L25" s="57">
        <f>IF(Assumptions!$D$42&gt;0,Assumptions!$D$42,0)</f>
        <v/>
      </c>
      <c r="M25" s="51">
        <f>SUM(C25:L25)</f>
        <v/>
      </c>
    </row>
    <row r="26">
      <c r="A26" s="43" t="n"/>
      <c r="B26" s="43" t="inlineStr">
        <is>
          <t>EV / EBITDA</t>
        </is>
      </c>
      <c r="C26" s="61">
        <f>IF(C25&gt;0,C10/C25,0)</f>
        <v/>
      </c>
      <c r="D26" s="61">
        <f>IF(D25&gt;0,D10/D25,0)</f>
        <v/>
      </c>
      <c r="E26" s="61">
        <f>IF(E25&gt;0,E10/E25,0)</f>
        <v/>
      </c>
      <c r="F26" s="61">
        <f>IF(F25&gt;0,F10/F25,0)</f>
        <v/>
      </c>
      <c r="G26" s="61">
        <f>IF(G25&gt;0,G10/G25,0)</f>
        <v/>
      </c>
      <c r="H26" s="61">
        <f>IF(H25&gt;0,H10/H25,0)</f>
        <v/>
      </c>
      <c r="I26" s="61">
        <f>IF(I25&gt;0,I10/I25,0)</f>
        <v/>
      </c>
      <c r="J26" s="61">
        <f>IF(J25&gt;0,J10/J25,0)</f>
        <v/>
      </c>
      <c r="K26" s="61">
        <f>IF(K25&gt;0,K10/K25,0)</f>
        <v/>
      </c>
      <c r="L26" s="61">
        <f>IF(L25&gt;0,L10/L25,0)</f>
        <v/>
      </c>
      <c r="M26" s="61">
        <f>IF(M25&gt;0,M10/M25,0)</f>
        <v/>
      </c>
    </row>
    <row r="27">
      <c r="A27" s="43" t="n"/>
      <c r="B27" s="43" t="inlineStr">
        <is>
          <t>Debt / EBITDA at close</t>
        </is>
      </c>
      <c r="C27" s="61">
        <f>IF(C25&gt;0,C16/C25,0)</f>
        <v/>
      </c>
      <c r="D27" s="61">
        <f>IF(D25&gt;0,D16/D25,0)</f>
        <v/>
      </c>
      <c r="E27" s="61">
        <f>IF(E25&gt;0,E16/E25,0)</f>
        <v/>
      </c>
      <c r="F27" s="61">
        <f>IF(F25&gt;0,F16/F25,0)</f>
        <v/>
      </c>
      <c r="G27" s="61">
        <f>IF(G25&gt;0,G16/G25,0)</f>
        <v/>
      </c>
      <c r="H27" s="61">
        <f>IF(H25&gt;0,H16/H25,0)</f>
        <v/>
      </c>
      <c r="I27" s="61">
        <f>IF(I25&gt;0,I16/I25,0)</f>
        <v/>
      </c>
      <c r="J27" s="61">
        <f>IF(J25&gt;0,J16/J25,0)</f>
        <v/>
      </c>
      <c r="K27" s="61">
        <f>IF(K25&gt;0,K16/K25,0)</f>
        <v/>
      </c>
      <c r="L27" s="61">
        <f>IF(L25&gt;0,L16/L25,0)</f>
        <v/>
      </c>
      <c r="M27" s="61">
        <f>IF(M25&gt;0,M16/M25,0)</f>
        <v/>
      </c>
    </row>
    <row r="28">
      <c r="A28" s="43" t="n"/>
      <c r="B28" s="43" t="inlineStr">
        <is>
          <t>Practice type</t>
        </is>
      </c>
      <c r="C28" s="69" t="inlineStr">
        <is>
          <t>Consumer</t>
        </is>
      </c>
      <c r="D28" s="69" t="inlineStr">
        <is>
          <t>Mortgage</t>
        </is>
      </c>
      <c r="E28" s="69">
        <f>IF(Assumptions!$D$35&gt;0,IF(Assumptions!$F$35=2,"Mortgage","Consumer"),"")</f>
        <v/>
      </c>
      <c r="F28" s="69">
        <f>IF(Assumptions!$D$36&gt;0,IF(Assumptions!$F$36=2,"Mortgage","Consumer"),"")</f>
        <v/>
      </c>
      <c r="G28" s="69">
        <f>IF(Assumptions!$D$37&gt;0,IF(Assumptions!$F$37=2,"Mortgage","Consumer"),"")</f>
        <v/>
      </c>
      <c r="H28" s="69">
        <f>IF(Assumptions!$D$38&gt;0,IF(Assumptions!$F$38=2,"Mortgage","Consumer"),"")</f>
        <v/>
      </c>
      <c r="I28" s="69">
        <f>IF(Assumptions!$D$39&gt;0,IF(Assumptions!$F$39=2,"Mortgage","Consumer"),"")</f>
        <v/>
      </c>
      <c r="J28" s="69">
        <f>IF(Assumptions!$D$40&gt;0,IF(Assumptions!$F$40=2,"Mortgage","Consumer"),"")</f>
        <v/>
      </c>
      <c r="K28" s="69">
        <f>IF(Assumptions!$D$41&gt;0,IF(Assumptions!$F$41=2,"Mortgage","Consumer"),"")</f>
        <v/>
      </c>
      <c r="L28" s="69">
        <f>IF(Assumptions!$D$42&gt;0,IF(Assumptions!$F$42=2,"Mortgage","Consumer"),"")</f>
        <v/>
      </c>
      <c r="M28" s="43" t="n"/>
    </row>
    <row r="29">
      <c r="A29" s="43" t="n"/>
      <c r="B29" s="43" t="n"/>
      <c r="C29" s="43" t="n"/>
      <c r="D29" s="43" t="n"/>
      <c r="E29" s="43" t="n"/>
      <c r="F29" s="43" t="n"/>
      <c r="G29" s="43" t="n"/>
      <c r="H29" s="43" t="n"/>
      <c r="I29" s="43" t="n"/>
      <c r="J29" s="43" t="n"/>
      <c r="K29" s="43" t="n"/>
      <c r="L29" s="43" t="n"/>
      <c r="M29" s="43" t="n"/>
    </row>
    <row r="30">
      <c r="A30" s="43" t="n"/>
      <c r="B30" s="47" t="inlineStr">
        <is>
          <t>EQUITY TIE-OUT vs MONTHLY WATERFALL</t>
        </is>
      </c>
      <c r="C30" s="47" t="n"/>
      <c r="D30" s="47" t="n"/>
      <c r="E30" s="47" t="n"/>
      <c r="F30" s="47" t="n"/>
      <c r="G30" s="47" t="n"/>
      <c r="H30" s="47" t="n"/>
      <c r="I30" s="47" t="n"/>
      <c r="J30" s="47" t="n"/>
      <c r="K30" s="47" t="n"/>
      <c r="L30" s="47" t="n"/>
      <c r="M30" s="47" t="n"/>
    </row>
    <row r="31">
      <c r="A31" s="43" t="n"/>
      <c r="B31" s="43" t="inlineStr">
        <is>
          <t>Sponsor cash vs Monthly row 70 (must be 0)</t>
        </is>
      </c>
      <c r="C31" s="62">
        <f>C19-INDEX(Monthly!$C$71:$BJ$71,1,C6)</f>
        <v/>
      </c>
      <c r="D31" s="62">
        <f>D19-INDEX(Monthly!$C$71:$BJ$71,1,D6)</f>
        <v/>
      </c>
      <c r="E31" s="62">
        <f>IF(E6&gt;0,E19-INDEX(Monthly!$C$71:$BJ$71,1,E6)*(E13-E18)/INDEX(Monthly!$C$68:$BJ$68,1,E6),0)</f>
        <v/>
      </c>
      <c r="F31" s="62">
        <f>IF(F6&gt;0,F19-INDEX(Monthly!$C$71:$BJ$71,1,F6)*(F13-F18)/INDEX(Monthly!$C$68:$BJ$68,1,F6),0)</f>
        <v/>
      </c>
      <c r="G31" s="62">
        <f>IF(G6&gt;0,G19-INDEX(Monthly!$C$71:$BJ$71,1,G6)*(G13-G18)/INDEX(Monthly!$C$68:$BJ$68,1,G6),0)</f>
        <v/>
      </c>
      <c r="H31" s="62">
        <f>IF(H6&gt;0,H19-INDEX(Monthly!$C$71:$BJ$71,1,H6)*(H13-H18)/INDEX(Monthly!$C$68:$BJ$68,1,H6),0)</f>
        <v/>
      </c>
      <c r="I31" s="62">
        <f>IF(I6&gt;0,I19-INDEX(Monthly!$C$71:$BJ$71,1,I6)*(I13-I18)/INDEX(Monthly!$C$68:$BJ$68,1,I6),0)</f>
        <v/>
      </c>
      <c r="J31" s="62">
        <f>IF(J6&gt;0,J19-INDEX(Monthly!$C$71:$BJ$71,1,J6)*(J13-J18)/INDEX(Monthly!$C$68:$BJ$68,1,J6),0)</f>
        <v/>
      </c>
      <c r="K31" s="62">
        <f>IF(K6&gt;0,K19-INDEX(Monthly!$C$71:$BJ$71,1,K6)*(K13-K18)/INDEX(Monthly!$C$68:$BJ$68,1,K6),0)</f>
        <v/>
      </c>
      <c r="L31" s="62">
        <f>IF(L6&gt;0,L19-INDEX(Monthly!$C$71:$BJ$71,1,L6)*(L13-L18)/INDEX(Monthly!$C$68:$BJ$68,1,L6),0)</f>
        <v/>
      </c>
      <c r="M31" s="68">
        <f>M19-SUM(Monthly!$C$71:$BJ$71)</f>
        <v/>
      </c>
    </row>
    <row r="32">
      <c r="A32" s="43" t="n"/>
      <c r="B32" s="43" t="inlineStr">
        <is>
          <t>Rollover vs Monthly row 66 (platforms &amp; total; must be 0)</t>
        </is>
      </c>
      <c r="C32" s="62">
        <f>C18-INDEX(Monthly!$C$67:$BJ$67,1,C6)</f>
        <v/>
      </c>
      <c r="D32" s="62">
        <f>D18-INDEX(Monthly!$C$67:$BJ$67,1,D6)</f>
        <v/>
      </c>
      <c r="E32" s="43" t="n"/>
      <c r="F32" s="43" t="n"/>
      <c r="G32" s="43" t="n"/>
      <c r="H32" s="43" t="n"/>
      <c r="I32" s="43" t="n"/>
      <c r="J32" s="43" t="n"/>
      <c r="K32" s="43" t="n"/>
      <c r="L32" s="43" t="n"/>
      <c r="M32" s="68">
        <f>M18-SUM(Monthly!$C$67:$BJ$67)</f>
        <v/>
      </c>
    </row>
    <row r="33">
      <c r="A33" s="43" t="n"/>
      <c r="B33" s="43" t="inlineStr">
        <is>
          <t>Total equity (rollover + sponsor) vs contributed capital at exit (must be 0)</t>
        </is>
      </c>
      <c r="C33" s="43" t="n"/>
      <c r="D33" s="43" t="n"/>
      <c r="E33" s="43" t="n"/>
      <c r="F33" s="43" t="n"/>
      <c r="G33" s="43" t="n"/>
      <c r="H33" s="43" t="n"/>
      <c r="I33" s="43" t="n"/>
      <c r="J33" s="43" t="n"/>
      <c r="K33" s="43" t="n"/>
      <c r="L33" s="43" t="n"/>
      <c r="M33" s="68">
        <f>M18+M19-Monthly!BJ99</f>
        <v/>
      </c>
    </row>
  </sheetData>
  <pageMargins left="0.4" right="0.4" top="0.5" bottom="0.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tabColor rgb="001E4D3B"/>
    <outlinePr summaryBelow="1" summaryRight="1"/>
    <pageSetUpPr fitToPage="1"/>
  </sheetPr>
  <dimension ref="A1:BJ77"/>
  <sheetViews>
    <sheetView showGridLines="0" zoomScale="85" workbookViewId="0">
      <pane xSplit="2" ySplit="5" topLeftCell="C6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46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10.5" customWidth="1" min="18" max="18"/>
    <col width="10.5" customWidth="1" min="19" max="19"/>
    <col width="10.5" customWidth="1" min="20" max="20"/>
    <col width="10.5" customWidth="1" min="21" max="21"/>
    <col width="10.5" customWidth="1" min="22" max="22"/>
    <col width="10.5" customWidth="1" min="23" max="23"/>
    <col width="10.5" customWidth="1" min="24" max="24"/>
    <col width="10.5" customWidth="1" min="25" max="25"/>
    <col width="10.5" customWidth="1" min="26" max="26"/>
    <col width="10.5" customWidth="1" min="27" max="27"/>
    <col width="10.5" customWidth="1" min="28" max="28"/>
    <col width="10.5" customWidth="1" min="29" max="29"/>
    <col width="10.5" customWidth="1" min="30" max="30"/>
    <col width="10.5" customWidth="1" min="31" max="31"/>
    <col width="10.5" customWidth="1" min="32" max="32"/>
    <col width="10.5" customWidth="1" min="33" max="33"/>
    <col width="10.5" customWidth="1" min="34" max="34"/>
    <col width="10.5" customWidth="1" min="35" max="35"/>
    <col width="10.5" customWidth="1" min="36" max="36"/>
    <col width="10.5" customWidth="1" min="37" max="37"/>
    <col width="10.5" customWidth="1" min="38" max="38"/>
    <col width="10.5" customWidth="1" min="39" max="39"/>
    <col width="10.5" customWidth="1" min="40" max="40"/>
    <col width="10.5" customWidth="1" min="41" max="41"/>
    <col width="10.5" customWidth="1" min="42" max="42"/>
    <col width="10.5" customWidth="1" min="43" max="43"/>
    <col width="10.5" customWidth="1" min="44" max="44"/>
    <col width="10.5" customWidth="1" min="45" max="45"/>
    <col width="10.5" customWidth="1" min="46" max="46"/>
    <col width="10.5" customWidth="1" min="47" max="47"/>
    <col width="10.5" customWidth="1" min="48" max="48"/>
    <col width="10.5" customWidth="1" min="49" max="49"/>
    <col width="10.5" customWidth="1" min="50" max="50"/>
    <col width="10.5" customWidth="1" min="51" max="51"/>
    <col width="10.5" customWidth="1" min="52" max="52"/>
    <col width="10.5" customWidth="1" min="53" max="53"/>
    <col width="10.5" customWidth="1" min="54" max="54"/>
    <col width="10.5" customWidth="1" min="55" max="55"/>
    <col width="10.5" customWidth="1" min="56" max="56"/>
    <col width="10.5" customWidth="1" min="57" max="57"/>
    <col width="10.5" customWidth="1" min="58" max="58"/>
    <col width="10.5" customWidth="1" min="59" max="59"/>
    <col width="10.5" customWidth="1" min="60" max="60"/>
    <col width="10.5" customWidth="1" min="61" max="61"/>
    <col width="10.5" customWidth="1" min="62" max="62"/>
  </cols>
  <sheetData>
    <row r="1" ht="6" customHeight="1">
      <c r="A1" s="43" t="n"/>
      <c r="B1" s="43" t="n"/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  <c r="M1" s="43" t="n"/>
      <c r="N1" s="43" t="n"/>
      <c r="O1" s="43" t="n"/>
      <c r="P1" s="43" t="n"/>
      <c r="Q1" s="43" t="n"/>
      <c r="R1" s="43" t="n"/>
      <c r="S1" s="43" t="n"/>
      <c r="T1" s="43" t="n"/>
      <c r="U1" s="43" t="n"/>
      <c r="V1" s="43" t="n"/>
      <c r="W1" s="43" t="n"/>
      <c r="X1" s="43" t="n"/>
      <c r="Y1" s="43" t="n"/>
      <c r="Z1" s="43" t="n"/>
      <c r="AA1" s="43" t="n"/>
      <c r="AB1" s="43" t="n"/>
      <c r="AC1" s="43" t="n"/>
      <c r="AD1" s="43" t="n"/>
      <c r="AE1" s="43" t="n"/>
      <c r="AF1" s="43" t="n"/>
      <c r="AG1" s="43" t="n"/>
      <c r="AH1" s="43" t="n"/>
      <c r="AI1" s="43" t="n"/>
      <c r="AJ1" s="43" t="n"/>
      <c r="AK1" s="43" t="n"/>
      <c r="AL1" s="43" t="n"/>
      <c r="AM1" s="43" t="n"/>
      <c r="AN1" s="43" t="n"/>
      <c r="AO1" s="43" t="n"/>
      <c r="AP1" s="43" t="n"/>
      <c r="AQ1" s="43" t="n"/>
      <c r="AR1" s="43" t="n"/>
      <c r="AS1" s="43" t="n"/>
      <c r="AT1" s="43" t="n"/>
      <c r="AU1" s="43" t="n"/>
      <c r="AV1" s="43" t="n"/>
      <c r="AW1" s="43" t="n"/>
      <c r="AX1" s="43" t="n"/>
      <c r="AY1" s="43" t="n"/>
      <c r="AZ1" s="43" t="n"/>
      <c r="BA1" s="43" t="n"/>
      <c r="BB1" s="43" t="n"/>
      <c r="BC1" s="43" t="n"/>
      <c r="BD1" s="43" t="n"/>
      <c r="BE1" s="43" t="n"/>
      <c r="BF1" s="43" t="n"/>
      <c r="BG1" s="43" t="n"/>
      <c r="BH1" s="43" t="n"/>
      <c r="BI1" s="43" t="n"/>
      <c r="BJ1" s="43" t="n"/>
    </row>
    <row r="2">
      <c r="A2" s="43" t="n"/>
      <c r="B2" s="44" t="inlineStr">
        <is>
          <t>Running Cap Table (units; 1 unit = $1.00 of value at platform closes)</t>
        </is>
      </c>
      <c r="C2" s="43" t="n"/>
      <c r="D2" s="43" t="n"/>
      <c r="E2" s="43" t="n"/>
      <c r="F2" s="43" t="n"/>
      <c r="G2" s="43" t="n"/>
      <c r="H2" s="43" t="n"/>
      <c r="I2" s="43" t="n"/>
      <c r="J2" s="43" t="n"/>
      <c r="K2" s="43" t="n"/>
      <c r="L2" s="43" t="n"/>
      <c r="M2" s="43" t="n"/>
      <c r="N2" s="43" t="n"/>
      <c r="O2" s="43" t="n"/>
      <c r="P2" s="43" t="n"/>
      <c r="Q2" s="43" t="n"/>
      <c r="R2" s="43" t="n"/>
      <c r="S2" s="43" t="n"/>
      <c r="T2" s="43" t="n"/>
      <c r="U2" s="43" t="n"/>
      <c r="V2" s="43" t="n"/>
      <c r="W2" s="43" t="n"/>
      <c r="X2" s="43" t="n"/>
      <c r="Y2" s="43" t="n"/>
      <c r="Z2" s="43" t="n"/>
      <c r="AA2" s="43" t="n"/>
      <c r="AB2" s="43" t="n"/>
      <c r="AC2" s="43" t="n"/>
      <c r="AD2" s="43" t="n"/>
      <c r="AE2" s="43" t="n"/>
      <c r="AF2" s="43" t="n"/>
      <c r="AG2" s="43" t="n"/>
      <c r="AH2" s="43" t="n"/>
      <c r="AI2" s="43" t="n"/>
      <c r="AJ2" s="43" t="n"/>
      <c r="AK2" s="43" t="n"/>
      <c r="AL2" s="43" t="n"/>
      <c r="AM2" s="43" t="n"/>
      <c r="AN2" s="43" t="n"/>
      <c r="AO2" s="43" t="n"/>
      <c r="AP2" s="43" t="n"/>
      <c r="AQ2" s="43" t="n"/>
      <c r="AR2" s="43" t="n"/>
      <c r="AS2" s="43" t="n"/>
      <c r="AT2" s="43" t="n"/>
      <c r="AU2" s="43" t="n"/>
      <c r="AV2" s="43" t="n"/>
      <c r="AW2" s="43" t="n"/>
      <c r="AX2" s="43" t="n"/>
      <c r="AY2" s="43" t="n"/>
      <c r="AZ2" s="43" t="n"/>
      <c r="BA2" s="43" t="n"/>
      <c r="BB2" s="43" t="n"/>
      <c r="BC2" s="43" t="n"/>
      <c r="BD2" s="43" t="n"/>
      <c r="BE2" s="43" t="n"/>
      <c r="BF2" s="43" t="n"/>
      <c r="BG2" s="43" t="n"/>
      <c r="BH2" s="43" t="n"/>
      <c r="BI2" s="43" t="n"/>
      <c r="BJ2" s="43" t="n"/>
    </row>
    <row r="3">
      <c r="A3" s="43" t="n"/>
      <c r="B3" s="46" t="inlineStr">
        <is>
          <t>Platform rollovers and all sponsor cash convert at combined post-transaction equity value with no markup ($1.00/unit). Add-on rollovers (30% of EV) buy units at a pre-money mark built up step-by-step below: trailing 3-month EBITDA, annualized, x the mark multiple, less net debt at prior month-end. Sponsor cash is 50/50 Pine Street / Nexus.</t>
        </is>
      </c>
      <c r="C3" s="43" t="n"/>
      <c r="D3" s="43" t="n"/>
      <c r="E3" s="43" t="n"/>
      <c r="F3" s="43" t="n"/>
      <c r="G3" s="43" t="n"/>
      <c r="H3" s="43" t="n"/>
      <c r="I3" s="43" t="n"/>
      <c r="J3" s="43" t="n"/>
      <c r="K3" s="43" t="n"/>
      <c r="L3" s="43" t="n"/>
      <c r="M3" s="43" t="n"/>
      <c r="N3" s="43" t="n"/>
      <c r="O3" s="43" t="n"/>
      <c r="P3" s="43" t="n"/>
      <c r="Q3" s="43" t="n"/>
      <c r="R3" s="43" t="n"/>
      <c r="S3" s="43" t="n"/>
      <c r="T3" s="43" t="n"/>
      <c r="U3" s="43" t="n"/>
      <c r="V3" s="43" t="n"/>
      <c r="W3" s="43" t="n"/>
      <c r="X3" s="43" t="n"/>
      <c r="Y3" s="43" t="n"/>
      <c r="Z3" s="43" t="n"/>
      <c r="AA3" s="43" t="n"/>
      <c r="AB3" s="43" t="n"/>
      <c r="AC3" s="43" t="n"/>
      <c r="AD3" s="43" t="n"/>
      <c r="AE3" s="43" t="n"/>
      <c r="AF3" s="43" t="n"/>
      <c r="AG3" s="43" t="n"/>
      <c r="AH3" s="43" t="n"/>
      <c r="AI3" s="43" t="n"/>
      <c r="AJ3" s="43" t="n"/>
      <c r="AK3" s="43" t="n"/>
      <c r="AL3" s="43" t="n"/>
      <c r="AM3" s="43" t="n"/>
      <c r="AN3" s="43" t="n"/>
      <c r="AO3" s="43" t="n"/>
      <c r="AP3" s="43" t="n"/>
      <c r="AQ3" s="43" t="n"/>
      <c r="AR3" s="43" t="n"/>
      <c r="AS3" s="43" t="n"/>
      <c r="AT3" s="43" t="n"/>
      <c r="AU3" s="43" t="n"/>
      <c r="AV3" s="43" t="n"/>
      <c r="AW3" s="43" t="n"/>
      <c r="AX3" s="43" t="n"/>
      <c r="AY3" s="43" t="n"/>
      <c r="AZ3" s="43" t="n"/>
      <c r="BA3" s="43" t="n"/>
      <c r="BB3" s="43" t="n"/>
      <c r="BC3" s="43" t="n"/>
      <c r="BD3" s="43" t="n"/>
      <c r="BE3" s="43" t="n"/>
      <c r="BF3" s="43" t="n"/>
      <c r="BG3" s="43" t="n"/>
      <c r="BH3" s="43" t="n"/>
      <c r="BI3" s="43" t="n"/>
      <c r="BJ3" s="43" t="n"/>
    </row>
    <row r="4">
      <c r="A4" s="43" t="n"/>
      <c r="B4" s="46" t="inlineStr">
        <is>
          <t>Month #</t>
        </is>
      </c>
      <c r="C4" s="58">
        <f>Monthly!C3</f>
        <v/>
      </c>
      <c r="D4" s="58">
        <f>Monthly!D3</f>
        <v/>
      </c>
      <c r="E4" s="58">
        <f>Monthly!E3</f>
        <v/>
      </c>
      <c r="F4" s="58">
        <f>Monthly!F3</f>
        <v/>
      </c>
      <c r="G4" s="58">
        <f>Monthly!G3</f>
        <v/>
      </c>
      <c r="H4" s="58">
        <f>Monthly!H3</f>
        <v/>
      </c>
      <c r="I4" s="58">
        <f>Monthly!I3</f>
        <v/>
      </c>
      <c r="J4" s="58">
        <f>Monthly!J3</f>
        <v/>
      </c>
      <c r="K4" s="58">
        <f>Monthly!K3</f>
        <v/>
      </c>
      <c r="L4" s="58">
        <f>Monthly!L3</f>
        <v/>
      </c>
      <c r="M4" s="58">
        <f>Monthly!M3</f>
        <v/>
      </c>
      <c r="N4" s="58">
        <f>Monthly!N3</f>
        <v/>
      </c>
      <c r="O4" s="58">
        <f>Monthly!O3</f>
        <v/>
      </c>
      <c r="P4" s="58">
        <f>Monthly!P3</f>
        <v/>
      </c>
      <c r="Q4" s="58">
        <f>Monthly!Q3</f>
        <v/>
      </c>
      <c r="R4" s="58">
        <f>Monthly!R3</f>
        <v/>
      </c>
      <c r="S4" s="58">
        <f>Monthly!S3</f>
        <v/>
      </c>
      <c r="T4" s="58">
        <f>Monthly!T3</f>
        <v/>
      </c>
      <c r="U4" s="58">
        <f>Monthly!U3</f>
        <v/>
      </c>
      <c r="V4" s="58">
        <f>Monthly!V3</f>
        <v/>
      </c>
      <c r="W4" s="58">
        <f>Monthly!W3</f>
        <v/>
      </c>
      <c r="X4" s="58">
        <f>Monthly!X3</f>
        <v/>
      </c>
      <c r="Y4" s="58">
        <f>Monthly!Y3</f>
        <v/>
      </c>
      <c r="Z4" s="58">
        <f>Monthly!Z3</f>
        <v/>
      </c>
      <c r="AA4" s="58">
        <f>Monthly!AA3</f>
        <v/>
      </c>
      <c r="AB4" s="58">
        <f>Monthly!AB3</f>
        <v/>
      </c>
      <c r="AC4" s="58">
        <f>Monthly!AC3</f>
        <v/>
      </c>
      <c r="AD4" s="58">
        <f>Monthly!AD3</f>
        <v/>
      </c>
      <c r="AE4" s="58">
        <f>Monthly!AE3</f>
        <v/>
      </c>
      <c r="AF4" s="58">
        <f>Monthly!AF3</f>
        <v/>
      </c>
      <c r="AG4" s="58">
        <f>Monthly!AG3</f>
        <v/>
      </c>
      <c r="AH4" s="58">
        <f>Monthly!AH3</f>
        <v/>
      </c>
      <c r="AI4" s="58">
        <f>Monthly!AI3</f>
        <v/>
      </c>
      <c r="AJ4" s="58">
        <f>Monthly!AJ3</f>
        <v/>
      </c>
      <c r="AK4" s="58">
        <f>Monthly!AK3</f>
        <v/>
      </c>
      <c r="AL4" s="58">
        <f>Monthly!AL3</f>
        <v/>
      </c>
      <c r="AM4" s="58">
        <f>Monthly!AM3</f>
        <v/>
      </c>
      <c r="AN4" s="58">
        <f>Monthly!AN3</f>
        <v/>
      </c>
      <c r="AO4" s="58">
        <f>Monthly!AO3</f>
        <v/>
      </c>
      <c r="AP4" s="58">
        <f>Monthly!AP3</f>
        <v/>
      </c>
      <c r="AQ4" s="58">
        <f>Monthly!AQ3</f>
        <v/>
      </c>
      <c r="AR4" s="58">
        <f>Monthly!AR3</f>
        <v/>
      </c>
      <c r="AS4" s="58">
        <f>Monthly!AS3</f>
        <v/>
      </c>
      <c r="AT4" s="58">
        <f>Monthly!AT3</f>
        <v/>
      </c>
      <c r="AU4" s="58">
        <f>Monthly!AU3</f>
        <v/>
      </c>
      <c r="AV4" s="58">
        <f>Monthly!AV3</f>
        <v/>
      </c>
      <c r="AW4" s="58">
        <f>Monthly!AW3</f>
        <v/>
      </c>
      <c r="AX4" s="58">
        <f>Monthly!AX3</f>
        <v/>
      </c>
      <c r="AY4" s="58">
        <f>Monthly!AY3</f>
        <v/>
      </c>
      <c r="AZ4" s="58">
        <f>Monthly!AZ3</f>
        <v/>
      </c>
      <c r="BA4" s="58">
        <f>Monthly!BA3</f>
        <v/>
      </c>
      <c r="BB4" s="58">
        <f>Monthly!BB3</f>
        <v/>
      </c>
      <c r="BC4" s="58">
        <f>Monthly!BC3</f>
        <v/>
      </c>
      <c r="BD4" s="58">
        <f>Monthly!BD3</f>
        <v/>
      </c>
      <c r="BE4" s="58">
        <f>Monthly!BE3</f>
        <v/>
      </c>
      <c r="BF4" s="58">
        <f>Monthly!BF3</f>
        <v/>
      </c>
      <c r="BG4" s="58">
        <f>Monthly!BG3</f>
        <v/>
      </c>
      <c r="BH4" s="58">
        <f>Monthly!BH3</f>
        <v/>
      </c>
      <c r="BI4" s="58">
        <f>Monthly!BI3</f>
        <v/>
      </c>
      <c r="BJ4" s="58">
        <f>Monthly!BJ3</f>
        <v/>
      </c>
    </row>
    <row r="5">
      <c r="A5" s="43" t="n"/>
      <c r="B5" s="46" t="inlineStr">
        <is>
          <t>Month</t>
        </is>
      </c>
      <c r="C5" s="59">
        <f>Monthly!C4</f>
        <v/>
      </c>
      <c r="D5" s="59">
        <f>Monthly!D4</f>
        <v/>
      </c>
      <c r="E5" s="59">
        <f>Monthly!E4</f>
        <v/>
      </c>
      <c r="F5" s="59">
        <f>Monthly!F4</f>
        <v/>
      </c>
      <c r="G5" s="59">
        <f>Monthly!G4</f>
        <v/>
      </c>
      <c r="H5" s="59">
        <f>Monthly!H4</f>
        <v/>
      </c>
      <c r="I5" s="59">
        <f>Monthly!I4</f>
        <v/>
      </c>
      <c r="J5" s="59">
        <f>Monthly!J4</f>
        <v/>
      </c>
      <c r="K5" s="59">
        <f>Monthly!K4</f>
        <v/>
      </c>
      <c r="L5" s="59">
        <f>Monthly!L4</f>
        <v/>
      </c>
      <c r="M5" s="59">
        <f>Monthly!M4</f>
        <v/>
      </c>
      <c r="N5" s="59">
        <f>Monthly!N4</f>
        <v/>
      </c>
      <c r="O5" s="59">
        <f>Monthly!O4</f>
        <v/>
      </c>
      <c r="P5" s="59">
        <f>Monthly!P4</f>
        <v/>
      </c>
      <c r="Q5" s="59">
        <f>Monthly!Q4</f>
        <v/>
      </c>
      <c r="R5" s="59">
        <f>Monthly!R4</f>
        <v/>
      </c>
      <c r="S5" s="59">
        <f>Monthly!S4</f>
        <v/>
      </c>
      <c r="T5" s="59">
        <f>Monthly!T4</f>
        <v/>
      </c>
      <c r="U5" s="59">
        <f>Monthly!U4</f>
        <v/>
      </c>
      <c r="V5" s="59">
        <f>Monthly!V4</f>
        <v/>
      </c>
      <c r="W5" s="59">
        <f>Monthly!W4</f>
        <v/>
      </c>
      <c r="X5" s="59">
        <f>Monthly!X4</f>
        <v/>
      </c>
      <c r="Y5" s="59">
        <f>Monthly!Y4</f>
        <v/>
      </c>
      <c r="Z5" s="59">
        <f>Monthly!Z4</f>
        <v/>
      </c>
      <c r="AA5" s="59">
        <f>Monthly!AA4</f>
        <v/>
      </c>
      <c r="AB5" s="59">
        <f>Monthly!AB4</f>
        <v/>
      </c>
      <c r="AC5" s="59">
        <f>Monthly!AC4</f>
        <v/>
      </c>
      <c r="AD5" s="59">
        <f>Monthly!AD4</f>
        <v/>
      </c>
      <c r="AE5" s="59">
        <f>Monthly!AE4</f>
        <v/>
      </c>
      <c r="AF5" s="59">
        <f>Monthly!AF4</f>
        <v/>
      </c>
      <c r="AG5" s="59">
        <f>Monthly!AG4</f>
        <v/>
      </c>
      <c r="AH5" s="59">
        <f>Monthly!AH4</f>
        <v/>
      </c>
      <c r="AI5" s="59">
        <f>Monthly!AI4</f>
        <v/>
      </c>
      <c r="AJ5" s="59">
        <f>Monthly!AJ4</f>
        <v/>
      </c>
      <c r="AK5" s="59">
        <f>Monthly!AK4</f>
        <v/>
      </c>
      <c r="AL5" s="59">
        <f>Monthly!AL4</f>
        <v/>
      </c>
      <c r="AM5" s="59">
        <f>Monthly!AM4</f>
        <v/>
      </c>
      <c r="AN5" s="59">
        <f>Monthly!AN4</f>
        <v/>
      </c>
      <c r="AO5" s="59">
        <f>Monthly!AO4</f>
        <v/>
      </c>
      <c r="AP5" s="59">
        <f>Monthly!AP4</f>
        <v/>
      </c>
      <c r="AQ5" s="59">
        <f>Monthly!AQ4</f>
        <v/>
      </c>
      <c r="AR5" s="59">
        <f>Monthly!AR4</f>
        <v/>
      </c>
      <c r="AS5" s="59">
        <f>Monthly!AS4</f>
        <v/>
      </c>
      <c r="AT5" s="59">
        <f>Monthly!AT4</f>
        <v/>
      </c>
      <c r="AU5" s="59">
        <f>Monthly!AU4</f>
        <v/>
      </c>
      <c r="AV5" s="59">
        <f>Monthly!AV4</f>
        <v/>
      </c>
      <c r="AW5" s="59">
        <f>Monthly!AW4</f>
        <v/>
      </c>
      <c r="AX5" s="59">
        <f>Monthly!AX4</f>
        <v/>
      </c>
      <c r="AY5" s="59">
        <f>Monthly!AY4</f>
        <v/>
      </c>
      <c r="AZ5" s="59">
        <f>Monthly!AZ4</f>
        <v/>
      </c>
      <c r="BA5" s="59">
        <f>Monthly!BA4</f>
        <v/>
      </c>
      <c r="BB5" s="59">
        <f>Monthly!BB4</f>
        <v/>
      </c>
      <c r="BC5" s="59">
        <f>Monthly!BC4</f>
        <v/>
      </c>
      <c r="BD5" s="59">
        <f>Monthly!BD4</f>
        <v/>
      </c>
      <c r="BE5" s="59">
        <f>Monthly!BE4</f>
        <v/>
      </c>
      <c r="BF5" s="59">
        <f>Monthly!BF4</f>
        <v/>
      </c>
      <c r="BG5" s="59">
        <f>Monthly!BG4</f>
        <v/>
      </c>
      <c r="BH5" s="59">
        <f>Monthly!BH4</f>
        <v/>
      </c>
      <c r="BI5" s="59">
        <f>Monthly!BI4</f>
        <v/>
      </c>
      <c r="BJ5" s="59">
        <f>Monthly!BJ4</f>
        <v/>
      </c>
    </row>
    <row r="6">
      <c r="A6" s="43" t="n"/>
      <c r="B6" s="43" t="n"/>
      <c r="C6" s="43" t="n"/>
      <c r="D6" s="43" t="n"/>
      <c r="E6" s="43" t="n"/>
      <c r="F6" s="43" t="n"/>
      <c r="G6" s="43" t="n"/>
      <c r="H6" s="43" t="n"/>
      <c r="I6" s="43" t="n"/>
      <c r="J6" s="43" t="n"/>
      <c r="K6" s="43" t="n"/>
      <c r="L6" s="43" t="n"/>
      <c r="M6" s="43" t="n"/>
      <c r="N6" s="43" t="n"/>
      <c r="O6" s="43" t="n"/>
      <c r="P6" s="43" t="n"/>
      <c r="Q6" s="43" t="n"/>
      <c r="R6" s="43" t="n"/>
      <c r="S6" s="43" t="n"/>
      <c r="T6" s="43" t="n"/>
      <c r="U6" s="43" t="n"/>
      <c r="V6" s="43" t="n"/>
      <c r="W6" s="43" t="n"/>
      <c r="X6" s="43" t="n"/>
      <c r="Y6" s="43" t="n"/>
      <c r="Z6" s="43" t="n"/>
      <c r="AA6" s="43" t="n"/>
      <c r="AB6" s="43" t="n"/>
      <c r="AC6" s="43" t="n"/>
      <c r="AD6" s="43" t="n"/>
      <c r="AE6" s="43" t="n"/>
      <c r="AF6" s="43" t="n"/>
      <c r="AG6" s="43" t="n"/>
      <c r="AH6" s="43" t="n"/>
      <c r="AI6" s="43" t="n"/>
      <c r="AJ6" s="43" t="n"/>
      <c r="AK6" s="43" t="n"/>
      <c r="AL6" s="43" t="n"/>
      <c r="AM6" s="43" t="n"/>
      <c r="AN6" s="43" t="n"/>
      <c r="AO6" s="43" t="n"/>
      <c r="AP6" s="43" t="n"/>
      <c r="AQ6" s="43" t="n"/>
      <c r="AR6" s="43" t="n"/>
      <c r="AS6" s="43" t="n"/>
      <c r="AT6" s="43" t="n"/>
      <c r="AU6" s="43" t="n"/>
      <c r="AV6" s="43" t="n"/>
      <c r="AW6" s="43" t="n"/>
      <c r="AX6" s="43" t="n"/>
      <c r="AY6" s="43" t="n"/>
      <c r="AZ6" s="43" t="n"/>
      <c r="BA6" s="43" t="n"/>
      <c r="BB6" s="43" t="n"/>
      <c r="BC6" s="43" t="n"/>
      <c r="BD6" s="43" t="n"/>
      <c r="BE6" s="43" t="n"/>
      <c r="BF6" s="43" t="n"/>
      <c r="BG6" s="43" t="n"/>
      <c r="BH6" s="43" t="n"/>
      <c r="BI6" s="43" t="n"/>
      <c r="BJ6" s="43" t="n"/>
    </row>
    <row r="7">
      <c r="A7" s="43" t="n"/>
      <c r="B7" s="47" t="inlineStr">
        <is>
          <t>PLATFORM MARK &amp; ISSUANCE PRICING (step-by-step)</t>
        </is>
      </c>
      <c r="C7" s="43" t="n"/>
      <c r="D7" s="43" t="n"/>
      <c r="E7" s="43" t="n"/>
      <c r="F7" s="43" t="n"/>
      <c r="G7" s="43" t="n"/>
      <c r="H7" s="43" t="n"/>
      <c r="I7" s="43" t="n"/>
      <c r="J7" s="43" t="n"/>
      <c r="K7" s="43" t="n"/>
      <c r="L7" s="43" t="n"/>
      <c r="M7" s="43" t="n"/>
      <c r="N7" s="43" t="n"/>
      <c r="O7" s="43" t="n"/>
      <c r="P7" s="43" t="n"/>
      <c r="Q7" s="43" t="n"/>
      <c r="R7" s="43" t="n"/>
      <c r="S7" s="43" t="n"/>
      <c r="T7" s="43" t="n"/>
      <c r="U7" s="43" t="n"/>
      <c r="V7" s="43" t="n"/>
      <c r="W7" s="43" t="n"/>
      <c r="X7" s="43" t="n"/>
      <c r="Y7" s="43" t="n"/>
      <c r="Z7" s="43" t="n"/>
      <c r="AA7" s="43" t="n"/>
      <c r="AB7" s="43" t="n"/>
      <c r="AC7" s="43" t="n"/>
      <c r="AD7" s="43" t="n"/>
      <c r="AE7" s="43" t="n"/>
      <c r="AF7" s="43" t="n"/>
      <c r="AG7" s="43" t="n"/>
      <c r="AH7" s="43" t="n"/>
      <c r="AI7" s="43" t="n"/>
      <c r="AJ7" s="43" t="n"/>
      <c r="AK7" s="43" t="n"/>
      <c r="AL7" s="43" t="n"/>
      <c r="AM7" s="43" t="n"/>
      <c r="AN7" s="43" t="n"/>
      <c r="AO7" s="43" t="n"/>
      <c r="AP7" s="43" t="n"/>
      <c r="AQ7" s="43" t="n"/>
      <c r="AR7" s="43" t="n"/>
      <c r="AS7" s="43" t="n"/>
      <c r="AT7" s="43" t="n"/>
      <c r="AU7" s="43" t="n"/>
      <c r="AV7" s="43" t="n"/>
      <c r="AW7" s="43" t="n"/>
      <c r="AX7" s="43" t="n"/>
      <c r="AY7" s="43" t="n"/>
      <c r="AZ7" s="43" t="n"/>
      <c r="BA7" s="43" t="n"/>
      <c r="BB7" s="43" t="n"/>
      <c r="BC7" s="43" t="n"/>
      <c r="BD7" s="43" t="n"/>
      <c r="BE7" s="43" t="n"/>
      <c r="BF7" s="43" t="n"/>
      <c r="BG7" s="43" t="n"/>
      <c r="BH7" s="43" t="n"/>
      <c r="BI7" s="43" t="n"/>
      <c r="BJ7" s="43" t="n"/>
    </row>
    <row r="8">
      <c r="A8" s="43" t="n"/>
      <c r="B8" s="43" t="inlineStr">
        <is>
          <t>Trailing 3-month EBITDA (ending prior month)</t>
        </is>
      </c>
      <c r="C8" s="57">
        <f>0</f>
        <v/>
      </c>
      <c r="D8" s="57">
        <f>SUM(Monthly!C$39:C$39)</f>
        <v/>
      </c>
      <c r="E8" s="57">
        <f>SUM(Monthly!C$39:D$39)</f>
        <v/>
      </c>
      <c r="F8" s="57">
        <f>SUM(Monthly!C$39:E$39)</f>
        <v/>
      </c>
      <c r="G8" s="57">
        <f>SUM(Monthly!D$39:F$39)</f>
        <v/>
      </c>
      <c r="H8" s="57">
        <f>SUM(Monthly!E$39:G$39)</f>
        <v/>
      </c>
      <c r="I8" s="57">
        <f>SUM(Monthly!F$39:H$39)</f>
        <v/>
      </c>
      <c r="J8" s="57">
        <f>SUM(Monthly!G$39:I$39)</f>
        <v/>
      </c>
      <c r="K8" s="57">
        <f>SUM(Monthly!H$39:J$39)</f>
        <v/>
      </c>
      <c r="L8" s="57">
        <f>SUM(Monthly!I$39:K$39)</f>
        <v/>
      </c>
      <c r="M8" s="57">
        <f>SUM(Monthly!J$39:L$39)</f>
        <v/>
      </c>
      <c r="N8" s="57">
        <f>SUM(Monthly!K$39:M$39)</f>
        <v/>
      </c>
      <c r="O8" s="57">
        <f>SUM(Monthly!L$39:N$39)</f>
        <v/>
      </c>
      <c r="P8" s="57">
        <f>SUM(Monthly!M$39:O$39)</f>
        <v/>
      </c>
      <c r="Q8" s="57">
        <f>SUM(Monthly!N$39:P$39)</f>
        <v/>
      </c>
      <c r="R8" s="57">
        <f>SUM(Monthly!O$39:Q$39)</f>
        <v/>
      </c>
      <c r="S8" s="57">
        <f>SUM(Monthly!P$39:R$39)</f>
        <v/>
      </c>
      <c r="T8" s="57">
        <f>SUM(Monthly!Q$39:S$39)</f>
        <v/>
      </c>
      <c r="U8" s="57">
        <f>SUM(Monthly!R$39:T$39)</f>
        <v/>
      </c>
      <c r="V8" s="57">
        <f>SUM(Monthly!S$39:U$39)</f>
        <v/>
      </c>
      <c r="W8" s="57">
        <f>SUM(Monthly!T$39:V$39)</f>
        <v/>
      </c>
      <c r="X8" s="57">
        <f>SUM(Monthly!U$39:W$39)</f>
        <v/>
      </c>
      <c r="Y8" s="57">
        <f>SUM(Monthly!V$39:X$39)</f>
        <v/>
      </c>
      <c r="Z8" s="57">
        <f>SUM(Monthly!W$39:Y$39)</f>
        <v/>
      </c>
      <c r="AA8" s="57">
        <f>SUM(Monthly!X$39:Z$39)</f>
        <v/>
      </c>
      <c r="AB8" s="57">
        <f>SUM(Monthly!Y$39:AA$39)</f>
        <v/>
      </c>
      <c r="AC8" s="57">
        <f>SUM(Monthly!Z$39:AB$39)</f>
        <v/>
      </c>
      <c r="AD8" s="57">
        <f>SUM(Monthly!AA$39:AC$39)</f>
        <v/>
      </c>
      <c r="AE8" s="57">
        <f>SUM(Monthly!AB$39:AD$39)</f>
        <v/>
      </c>
      <c r="AF8" s="57">
        <f>SUM(Monthly!AC$39:AE$39)</f>
        <v/>
      </c>
      <c r="AG8" s="57">
        <f>SUM(Monthly!AD$39:AF$39)</f>
        <v/>
      </c>
      <c r="AH8" s="57">
        <f>SUM(Monthly!AE$39:AG$39)</f>
        <v/>
      </c>
      <c r="AI8" s="57">
        <f>SUM(Monthly!AF$39:AH$39)</f>
        <v/>
      </c>
      <c r="AJ8" s="57">
        <f>SUM(Monthly!AG$39:AI$39)</f>
        <v/>
      </c>
      <c r="AK8" s="57">
        <f>SUM(Monthly!AH$39:AJ$39)</f>
        <v/>
      </c>
      <c r="AL8" s="57">
        <f>SUM(Monthly!AI$39:AK$39)</f>
        <v/>
      </c>
      <c r="AM8" s="57">
        <f>SUM(Monthly!AJ$39:AL$39)</f>
        <v/>
      </c>
      <c r="AN8" s="57">
        <f>SUM(Monthly!AK$39:AM$39)</f>
        <v/>
      </c>
      <c r="AO8" s="57">
        <f>SUM(Monthly!AL$39:AN$39)</f>
        <v/>
      </c>
      <c r="AP8" s="57">
        <f>SUM(Monthly!AM$39:AO$39)</f>
        <v/>
      </c>
      <c r="AQ8" s="57">
        <f>SUM(Monthly!AN$39:AP$39)</f>
        <v/>
      </c>
      <c r="AR8" s="57">
        <f>SUM(Monthly!AO$39:AQ$39)</f>
        <v/>
      </c>
      <c r="AS8" s="57">
        <f>SUM(Monthly!AP$39:AR$39)</f>
        <v/>
      </c>
      <c r="AT8" s="57">
        <f>SUM(Monthly!AQ$39:AS$39)</f>
        <v/>
      </c>
      <c r="AU8" s="57">
        <f>SUM(Monthly!AR$39:AT$39)</f>
        <v/>
      </c>
      <c r="AV8" s="57">
        <f>SUM(Monthly!AS$39:AU$39)</f>
        <v/>
      </c>
      <c r="AW8" s="57">
        <f>SUM(Monthly!AT$39:AV$39)</f>
        <v/>
      </c>
      <c r="AX8" s="57">
        <f>SUM(Monthly!AU$39:AW$39)</f>
        <v/>
      </c>
      <c r="AY8" s="57">
        <f>SUM(Monthly!AV$39:AX$39)</f>
        <v/>
      </c>
      <c r="AZ8" s="57">
        <f>SUM(Monthly!AW$39:AY$39)</f>
        <v/>
      </c>
      <c r="BA8" s="57">
        <f>SUM(Monthly!AX$39:AZ$39)</f>
        <v/>
      </c>
      <c r="BB8" s="57">
        <f>SUM(Monthly!AY$39:BA$39)</f>
        <v/>
      </c>
      <c r="BC8" s="57">
        <f>SUM(Monthly!AZ$39:BB$39)</f>
        <v/>
      </c>
      <c r="BD8" s="57">
        <f>SUM(Monthly!BA$39:BC$39)</f>
        <v/>
      </c>
      <c r="BE8" s="57">
        <f>SUM(Monthly!BB$39:BD$39)</f>
        <v/>
      </c>
      <c r="BF8" s="57">
        <f>SUM(Monthly!BC$39:BE$39)</f>
        <v/>
      </c>
      <c r="BG8" s="57">
        <f>SUM(Monthly!BD$39:BF$39)</f>
        <v/>
      </c>
      <c r="BH8" s="57">
        <f>SUM(Monthly!BE$39:BG$39)</f>
        <v/>
      </c>
      <c r="BI8" s="57">
        <f>SUM(Monthly!BF$39:BH$39)</f>
        <v/>
      </c>
      <c r="BJ8" s="57">
        <f>SUM(Monthly!BG$39:BI$39)</f>
        <v/>
      </c>
    </row>
    <row r="9">
      <c r="A9" s="43" t="n"/>
      <c r="B9" s="43" t="inlineStr">
        <is>
          <t>Annualization factor (12 / months in trailing window)</t>
        </is>
      </c>
      <c r="C9" s="70">
        <f>0</f>
        <v/>
      </c>
      <c r="D9" s="70">
        <f>12/1</f>
        <v/>
      </c>
      <c r="E9" s="70">
        <f>12/2</f>
        <v/>
      </c>
      <c r="F9" s="70">
        <f>12/3</f>
        <v/>
      </c>
      <c r="G9" s="70">
        <f>12/3</f>
        <v/>
      </c>
      <c r="H9" s="70">
        <f>12/3</f>
        <v/>
      </c>
      <c r="I9" s="70">
        <f>12/3</f>
        <v/>
      </c>
      <c r="J9" s="70">
        <f>12/3</f>
        <v/>
      </c>
      <c r="K9" s="70">
        <f>12/3</f>
        <v/>
      </c>
      <c r="L9" s="70">
        <f>12/3</f>
        <v/>
      </c>
      <c r="M9" s="70">
        <f>12/3</f>
        <v/>
      </c>
      <c r="N9" s="70">
        <f>12/3</f>
        <v/>
      </c>
      <c r="O9" s="70">
        <f>12/3</f>
        <v/>
      </c>
      <c r="P9" s="70">
        <f>12/3</f>
        <v/>
      </c>
      <c r="Q9" s="70">
        <f>12/3</f>
        <v/>
      </c>
      <c r="R9" s="70">
        <f>12/3</f>
        <v/>
      </c>
      <c r="S9" s="70">
        <f>12/3</f>
        <v/>
      </c>
      <c r="T9" s="70">
        <f>12/3</f>
        <v/>
      </c>
      <c r="U9" s="70">
        <f>12/3</f>
        <v/>
      </c>
      <c r="V9" s="70">
        <f>12/3</f>
        <v/>
      </c>
      <c r="W9" s="70">
        <f>12/3</f>
        <v/>
      </c>
      <c r="X9" s="70">
        <f>12/3</f>
        <v/>
      </c>
      <c r="Y9" s="70">
        <f>12/3</f>
        <v/>
      </c>
      <c r="Z9" s="70">
        <f>12/3</f>
        <v/>
      </c>
      <c r="AA9" s="70">
        <f>12/3</f>
        <v/>
      </c>
      <c r="AB9" s="70">
        <f>12/3</f>
        <v/>
      </c>
      <c r="AC9" s="70">
        <f>12/3</f>
        <v/>
      </c>
      <c r="AD9" s="70">
        <f>12/3</f>
        <v/>
      </c>
      <c r="AE9" s="70">
        <f>12/3</f>
        <v/>
      </c>
      <c r="AF9" s="70">
        <f>12/3</f>
        <v/>
      </c>
      <c r="AG9" s="70">
        <f>12/3</f>
        <v/>
      </c>
      <c r="AH9" s="70">
        <f>12/3</f>
        <v/>
      </c>
      <c r="AI9" s="70">
        <f>12/3</f>
        <v/>
      </c>
      <c r="AJ9" s="70">
        <f>12/3</f>
        <v/>
      </c>
      <c r="AK9" s="70">
        <f>12/3</f>
        <v/>
      </c>
      <c r="AL9" s="70">
        <f>12/3</f>
        <v/>
      </c>
      <c r="AM9" s="70">
        <f>12/3</f>
        <v/>
      </c>
      <c r="AN9" s="70">
        <f>12/3</f>
        <v/>
      </c>
      <c r="AO9" s="70">
        <f>12/3</f>
        <v/>
      </c>
      <c r="AP9" s="70">
        <f>12/3</f>
        <v/>
      </c>
      <c r="AQ9" s="70">
        <f>12/3</f>
        <v/>
      </c>
      <c r="AR9" s="70">
        <f>12/3</f>
        <v/>
      </c>
      <c r="AS9" s="70">
        <f>12/3</f>
        <v/>
      </c>
      <c r="AT9" s="70">
        <f>12/3</f>
        <v/>
      </c>
      <c r="AU9" s="70">
        <f>12/3</f>
        <v/>
      </c>
      <c r="AV9" s="70">
        <f>12/3</f>
        <v/>
      </c>
      <c r="AW9" s="70">
        <f>12/3</f>
        <v/>
      </c>
      <c r="AX9" s="70">
        <f>12/3</f>
        <v/>
      </c>
      <c r="AY9" s="70">
        <f>12/3</f>
        <v/>
      </c>
      <c r="AZ9" s="70">
        <f>12/3</f>
        <v/>
      </c>
      <c r="BA9" s="70">
        <f>12/3</f>
        <v/>
      </c>
      <c r="BB9" s="70">
        <f>12/3</f>
        <v/>
      </c>
      <c r="BC9" s="70">
        <f>12/3</f>
        <v/>
      </c>
      <c r="BD9" s="70">
        <f>12/3</f>
        <v/>
      </c>
      <c r="BE9" s="70">
        <f>12/3</f>
        <v/>
      </c>
      <c r="BF9" s="70">
        <f>12/3</f>
        <v/>
      </c>
      <c r="BG9" s="70">
        <f>12/3</f>
        <v/>
      </c>
      <c r="BH9" s="70">
        <f>12/3</f>
        <v/>
      </c>
      <c r="BI9" s="70">
        <f>12/3</f>
        <v/>
      </c>
      <c r="BJ9" s="70">
        <f>12/3</f>
        <v/>
      </c>
    </row>
    <row r="10">
      <c r="A10" s="43" t="n"/>
      <c r="B10" s="43" t="inlineStr">
        <is>
          <t>Run-rate EBITDA (annualized)</t>
        </is>
      </c>
      <c r="C10" s="57">
        <f>C8*C9</f>
        <v/>
      </c>
      <c r="D10" s="57">
        <f>D8*D9</f>
        <v/>
      </c>
      <c r="E10" s="57">
        <f>E8*E9</f>
        <v/>
      </c>
      <c r="F10" s="57">
        <f>F8*F9</f>
        <v/>
      </c>
      <c r="G10" s="57">
        <f>G8*G9</f>
        <v/>
      </c>
      <c r="H10" s="57">
        <f>H8*H9</f>
        <v/>
      </c>
      <c r="I10" s="57">
        <f>I8*I9</f>
        <v/>
      </c>
      <c r="J10" s="57">
        <f>J8*J9</f>
        <v/>
      </c>
      <c r="K10" s="57">
        <f>K8*K9</f>
        <v/>
      </c>
      <c r="L10" s="57">
        <f>L8*L9</f>
        <v/>
      </c>
      <c r="M10" s="57">
        <f>M8*M9</f>
        <v/>
      </c>
      <c r="N10" s="57">
        <f>N8*N9</f>
        <v/>
      </c>
      <c r="O10" s="57">
        <f>O8*O9</f>
        <v/>
      </c>
      <c r="P10" s="57">
        <f>P8*P9</f>
        <v/>
      </c>
      <c r="Q10" s="57">
        <f>Q8*Q9</f>
        <v/>
      </c>
      <c r="R10" s="57">
        <f>R8*R9</f>
        <v/>
      </c>
      <c r="S10" s="57">
        <f>S8*S9</f>
        <v/>
      </c>
      <c r="T10" s="57">
        <f>T8*T9</f>
        <v/>
      </c>
      <c r="U10" s="57">
        <f>U8*U9</f>
        <v/>
      </c>
      <c r="V10" s="57">
        <f>V8*V9</f>
        <v/>
      </c>
      <c r="W10" s="57">
        <f>W8*W9</f>
        <v/>
      </c>
      <c r="X10" s="57">
        <f>X8*X9</f>
        <v/>
      </c>
      <c r="Y10" s="57">
        <f>Y8*Y9</f>
        <v/>
      </c>
      <c r="Z10" s="57">
        <f>Z8*Z9</f>
        <v/>
      </c>
      <c r="AA10" s="57">
        <f>AA8*AA9</f>
        <v/>
      </c>
      <c r="AB10" s="57">
        <f>AB8*AB9</f>
        <v/>
      </c>
      <c r="AC10" s="57">
        <f>AC8*AC9</f>
        <v/>
      </c>
      <c r="AD10" s="57">
        <f>AD8*AD9</f>
        <v/>
      </c>
      <c r="AE10" s="57">
        <f>AE8*AE9</f>
        <v/>
      </c>
      <c r="AF10" s="57">
        <f>AF8*AF9</f>
        <v/>
      </c>
      <c r="AG10" s="57">
        <f>AG8*AG9</f>
        <v/>
      </c>
      <c r="AH10" s="57">
        <f>AH8*AH9</f>
        <v/>
      </c>
      <c r="AI10" s="57">
        <f>AI8*AI9</f>
        <v/>
      </c>
      <c r="AJ10" s="57">
        <f>AJ8*AJ9</f>
        <v/>
      </c>
      <c r="AK10" s="57">
        <f>AK8*AK9</f>
        <v/>
      </c>
      <c r="AL10" s="57">
        <f>AL8*AL9</f>
        <v/>
      </c>
      <c r="AM10" s="57">
        <f>AM8*AM9</f>
        <v/>
      </c>
      <c r="AN10" s="57">
        <f>AN8*AN9</f>
        <v/>
      </c>
      <c r="AO10" s="57">
        <f>AO8*AO9</f>
        <v/>
      </c>
      <c r="AP10" s="57">
        <f>AP8*AP9</f>
        <v/>
      </c>
      <c r="AQ10" s="57">
        <f>AQ8*AQ9</f>
        <v/>
      </c>
      <c r="AR10" s="57">
        <f>AR8*AR9</f>
        <v/>
      </c>
      <c r="AS10" s="57">
        <f>AS8*AS9</f>
        <v/>
      </c>
      <c r="AT10" s="57">
        <f>AT8*AT9</f>
        <v/>
      </c>
      <c r="AU10" s="57">
        <f>AU8*AU9</f>
        <v/>
      </c>
      <c r="AV10" s="57">
        <f>AV8*AV9</f>
        <v/>
      </c>
      <c r="AW10" s="57">
        <f>AW8*AW9</f>
        <v/>
      </c>
      <c r="AX10" s="57">
        <f>AX8*AX9</f>
        <v/>
      </c>
      <c r="AY10" s="57">
        <f>AY8*AY9</f>
        <v/>
      </c>
      <c r="AZ10" s="57">
        <f>AZ8*AZ9</f>
        <v/>
      </c>
      <c r="BA10" s="57">
        <f>BA8*BA9</f>
        <v/>
      </c>
      <c r="BB10" s="57">
        <f>BB8*BB9</f>
        <v/>
      </c>
      <c r="BC10" s="57">
        <f>BC8*BC9</f>
        <v/>
      </c>
      <c r="BD10" s="57">
        <f>BD8*BD9</f>
        <v/>
      </c>
      <c r="BE10" s="57">
        <f>BE8*BE9</f>
        <v/>
      </c>
      <c r="BF10" s="57">
        <f>BF8*BF9</f>
        <v/>
      </c>
      <c r="BG10" s="57">
        <f>BG8*BG9</f>
        <v/>
      </c>
      <c r="BH10" s="57">
        <f>BH8*BH9</f>
        <v/>
      </c>
      <c r="BI10" s="57">
        <f>BI8*BI9</f>
        <v/>
      </c>
      <c r="BJ10" s="57">
        <f>BJ8*BJ9</f>
        <v/>
      </c>
    </row>
    <row r="11">
      <c r="A11" s="43" t="n"/>
      <c r="B11" s="43" t="inlineStr">
        <is>
          <t>Valuation multiple (x)</t>
        </is>
      </c>
      <c r="C11" s="71">
        <f>Assumptions!$C$49</f>
        <v/>
      </c>
      <c r="D11" s="71">
        <f>Assumptions!$C$49</f>
        <v/>
      </c>
      <c r="E11" s="71">
        <f>Assumptions!$C$49</f>
        <v/>
      </c>
      <c r="F11" s="71">
        <f>Assumptions!$C$49</f>
        <v/>
      </c>
      <c r="G11" s="71">
        <f>Assumptions!$C$49</f>
        <v/>
      </c>
      <c r="H11" s="71">
        <f>Assumptions!$C$49</f>
        <v/>
      </c>
      <c r="I11" s="71">
        <f>Assumptions!$C$49</f>
        <v/>
      </c>
      <c r="J11" s="71">
        <f>Assumptions!$C$49</f>
        <v/>
      </c>
      <c r="K11" s="71">
        <f>Assumptions!$C$49</f>
        <v/>
      </c>
      <c r="L11" s="71">
        <f>Assumptions!$C$49</f>
        <v/>
      </c>
      <c r="M11" s="71">
        <f>Assumptions!$C$49</f>
        <v/>
      </c>
      <c r="N11" s="71">
        <f>Assumptions!$C$49</f>
        <v/>
      </c>
      <c r="O11" s="71">
        <f>Assumptions!$C$49</f>
        <v/>
      </c>
      <c r="P11" s="71">
        <f>Assumptions!$C$49</f>
        <v/>
      </c>
      <c r="Q11" s="71">
        <f>Assumptions!$C$49</f>
        <v/>
      </c>
      <c r="R11" s="71">
        <f>Assumptions!$C$49</f>
        <v/>
      </c>
      <c r="S11" s="71">
        <f>Assumptions!$C$49</f>
        <v/>
      </c>
      <c r="T11" s="71">
        <f>Assumptions!$C$49</f>
        <v/>
      </c>
      <c r="U11" s="71">
        <f>Assumptions!$C$49</f>
        <v/>
      </c>
      <c r="V11" s="71">
        <f>Assumptions!$C$49</f>
        <v/>
      </c>
      <c r="W11" s="71">
        <f>Assumptions!$C$49</f>
        <v/>
      </c>
      <c r="X11" s="71">
        <f>Assumptions!$C$49</f>
        <v/>
      </c>
      <c r="Y11" s="71">
        <f>Assumptions!$C$49</f>
        <v/>
      </c>
      <c r="Z11" s="71">
        <f>Assumptions!$C$49</f>
        <v/>
      </c>
      <c r="AA11" s="71">
        <f>Assumptions!$C$49</f>
        <v/>
      </c>
      <c r="AB11" s="71">
        <f>Assumptions!$C$49</f>
        <v/>
      </c>
      <c r="AC11" s="71">
        <f>Assumptions!$C$49</f>
        <v/>
      </c>
      <c r="AD11" s="71">
        <f>Assumptions!$C$49</f>
        <v/>
      </c>
      <c r="AE11" s="71">
        <f>Assumptions!$C$49</f>
        <v/>
      </c>
      <c r="AF11" s="71">
        <f>Assumptions!$C$49</f>
        <v/>
      </c>
      <c r="AG11" s="71">
        <f>Assumptions!$C$49</f>
        <v/>
      </c>
      <c r="AH11" s="71">
        <f>Assumptions!$C$49</f>
        <v/>
      </c>
      <c r="AI11" s="71">
        <f>Assumptions!$C$49</f>
        <v/>
      </c>
      <c r="AJ11" s="71">
        <f>Assumptions!$C$49</f>
        <v/>
      </c>
      <c r="AK11" s="71">
        <f>Assumptions!$C$49</f>
        <v/>
      </c>
      <c r="AL11" s="71">
        <f>Assumptions!$C$49</f>
        <v/>
      </c>
      <c r="AM11" s="71">
        <f>Assumptions!$C$49</f>
        <v/>
      </c>
      <c r="AN11" s="71">
        <f>Assumptions!$C$49</f>
        <v/>
      </c>
      <c r="AO11" s="71">
        <f>Assumptions!$C$49</f>
        <v/>
      </c>
      <c r="AP11" s="71">
        <f>Assumptions!$C$49</f>
        <v/>
      </c>
      <c r="AQ11" s="71">
        <f>Assumptions!$C$49</f>
        <v/>
      </c>
      <c r="AR11" s="71">
        <f>Assumptions!$C$49</f>
        <v/>
      </c>
      <c r="AS11" s="71">
        <f>Assumptions!$C$49</f>
        <v/>
      </c>
      <c r="AT11" s="71">
        <f>Assumptions!$C$49</f>
        <v/>
      </c>
      <c r="AU11" s="71">
        <f>Assumptions!$C$49</f>
        <v/>
      </c>
      <c r="AV11" s="71">
        <f>Assumptions!$C$49</f>
        <v/>
      </c>
      <c r="AW11" s="71">
        <f>Assumptions!$C$49</f>
        <v/>
      </c>
      <c r="AX11" s="71">
        <f>Assumptions!$C$49</f>
        <v/>
      </c>
      <c r="AY11" s="71">
        <f>Assumptions!$C$49</f>
        <v/>
      </c>
      <c r="AZ11" s="71">
        <f>Assumptions!$C$49</f>
        <v/>
      </c>
      <c r="BA11" s="71">
        <f>Assumptions!$C$49</f>
        <v/>
      </c>
      <c r="BB11" s="71">
        <f>Assumptions!$C$49</f>
        <v/>
      </c>
      <c r="BC11" s="71">
        <f>Assumptions!$C$49</f>
        <v/>
      </c>
      <c r="BD11" s="71">
        <f>Assumptions!$C$49</f>
        <v/>
      </c>
      <c r="BE11" s="71">
        <f>Assumptions!$C$49</f>
        <v/>
      </c>
      <c r="BF11" s="71">
        <f>Assumptions!$C$49</f>
        <v/>
      </c>
      <c r="BG11" s="71">
        <f>Assumptions!$C$49</f>
        <v/>
      </c>
      <c r="BH11" s="71">
        <f>Assumptions!$C$49</f>
        <v/>
      </c>
      <c r="BI11" s="71">
        <f>Assumptions!$C$49</f>
        <v/>
      </c>
      <c r="BJ11" s="71">
        <f>Assumptions!$C$49</f>
        <v/>
      </c>
    </row>
    <row r="12">
      <c r="A12" s="43" t="n"/>
      <c r="B12" s="43" t="inlineStr">
        <is>
          <t>Enterprise value mark</t>
        </is>
      </c>
      <c r="C12" s="57">
        <f>C10*C11</f>
        <v/>
      </c>
      <c r="D12" s="57">
        <f>D10*D11</f>
        <v/>
      </c>
      <c r="E12" s="57">
        <f>E10*E11</f>
        <v/>
      </c>
      <c r="F12" s="57">
        <f>F10*F11</f>
        <v/>
      </c>
      <c r="G12" s="57">
        <f>G10*G11</f>
        <v/>
      </c>
      <c r="H12" s="57">
        <f>H10*H11</f>
        <v/>
      </c>
      <c r="I12" s="57">
        <f>I10*I11</f>
        <v/>
      </c>
      <c r="J12" s="57">
        <f>J10*J11</f>
        <v/>
      </c>
      <c r="K12" s="57">
        <f>K10*K11</f>
        <v/>
      </c>
      <c r="L12" s="57">
        <f>L10*L11</f>
        <v/>
      </c>
      <c r="M12" s="57">
        <f>M10*M11</f>
        <v/>
      </c>
      <c r="N12" s="57">
        <f>N10*N11</f>
        <v/>
      </c>
      <c r="O12" s="57">
        <f>O10*O11</f>
        <v/>
      </c>
      <c r="P12" s="57">
        <f>P10*P11</f>
        <v/>
      </c>
      <c r="Q12" s="57">
        <f>Q10*Q11</f>
        <v/>
      </c>
      <c r="R12" s="57">
        <f>R10*R11</f>
        <v/>
      </c>
      <c r="S12" s="57">
        <f>S10*S11</f>
        <v/>
      </c>
      <c r="T12" s="57">
        <f>T10*T11</f>
        <v/>
      </c>
      <c r="U12" s="57">
        <f>U10*U11</f>
        <v/>
      </c>
      <c r="V12" s="57">
        <f>V10*V11</f>
        <v/>
      </c>
      <c r="W12" s="57">
        <f>W10*W11</f>
        <v/>
      </c>
      <c r="X12" s="57">
        <f>X10*X11</f>
        <v/>
      </c>
      <c r="Y12" s="57">
        <f>Y10*Y11</f>
        <v/>
      </c>
      <c r="Z12" s="57">
        <f>Z10*Z11</f>
        <v/>
      </c>
      <c r="AA12" s="57">
        <f>AA10*AA11</f>
        <v/>
      </c>
      <c r="AB12" s="57">
        <f>AB10*AB11</f>
        <v/>
      </c>
      <c r="AC12" s="57">
        <f>AC10*AC11</f>
        <v/>
      </c>
      <c r="AD12" s="57">
        <f>AD10*AD11</f>
        <v/>
      </c>
      <c r="AE12" s="57">
        <f>AE10*AE11</f>
        <v/>
      </c>
      <c r="AF12" s="57">
        <f>AF10*AF11</f>
        <v/>
      </c>
      <c r="AG12" s="57">
        <f>AG10*AG11</f>
        <v/>
      </c>
      <c r="AH12" s="57">
        <f>AH10*AH11</f>
        <v/>
      </c>
      <c r="AI12" s="57">
        <f>AI10*AI11</f>
        <v/>
      </c>
      <c r="AJ12" s="57">
        <f>AJ10*AJ11</f>
        <v/>
      </c>
      <c r="AK12" s="57">
        <f>AK10*AK11</f>
        <v/>
      </c>
      <c r="AL12" s="57">
        <f>AL10*AL11</f>
        <v/>
      </c>
      <c r="AM12" s="57">
        <f>AM10*AM11</f>
        <v/>
      </c>
      <c r="AN12" s="57">
        <f>AN10*AN11</f>
        <v/>
      </c>
      <c r="AO12" s="57">
        <f>AO10*AO11</f>
        <v/>
      </c>
      <c r="AP12" s="57">
        <f>AP10*AP11</f>
        <v/>
      </c>
      <c r="AQ12" s="57">
        <f>AQ10*AQ11</f>
        <v/>
      </c>
      <c r="AR12" s="57">
        <f>AR10*AR11</f>
        <v/>
      </c>
      <c r="AS12" s="57">
        <f>AS10*AS11</f>
        <v/>
      </c>
      <c r="AT12" s="57">
        <f>AT10*AT11</f>
        <v/>
      </c>
      <c r="AU12" s="57">
        <f>AU10*AU11</f>
        <v/>
      </c>
      <c r="AV12" s="57">
        <f>AV10*AV11</f>
        <v/>
      </c>
      <c r="AW12" s="57">
        <f>AW10*AW11</f>
        <v/>
      </c>
      <c r="AX12" s="57">
        <f>AX10*AX11</f>
        <v/>
      </c>
      <c r="AY12" s="57">
        <f>AY10*AY11</f>
        <v/>
      </c>
      <c r="AZ12" s="57">
        <f>AZ10*AZ11</f>
        <v/>
      </c>
      <c r="BA12" s="57">
        <f>BA10*BA11</f>
        <v/>
      </c>
      <c r="BB12" s="57">
        <f>BB10*BB11</f>
        <v/>
      </c>
      <c r="BC12" s="57">
        <f>BC10*BC11</f>
        <v/>
      </c>
      <c r="BD12" s="57">
        <f>BD10*BD11</f>
        <v/>
      </c>
      <c r="BE12" s="57">
        <f>BE10*BE11</f>
        <v/>
      </c>
      <c r="BF12" s="57">
        <f>BF10*BF11</f>
        <v/>
      </c>
      <c r="BG12" s="57">
        <f>BG10*BG11</f>
        <v/>
      </c>
      <c r="BH12" s="57">
        <f>BH10*BH11</f>
        <v/>
      </c>
      <c r="BI12" s="57">
        <f>BI10*BI11</f>
        <v/>
      </c>
      <c r="BJ12" s="57">
        <f>BJ10*BJ11</f>
        <v/>
      </c>
    </row>
    <row r="13">
      <c r="A13" s="43" t="n"/>
      <c r="B13" s="43" t="inlineStr">
        <is>
          <t>Less: net debt (prior month-end)</t>
        </is>
      </c>
      <c r="C13" s="57">
        <f>0</f>
        <v/>
      </c>
      <c r="D13" s="57">
        <f>Monthly!C$78-Monthly!C$83</f>
        <v/>
      </c>
      <c r="E13" s="57">
        <f>Monthly!D$78-Monthly!D$83</f>
        <v/>
      </c>
      <c r="F13" s="57">
        <f>Monthly!E$78-Monthly!E$83</f>
        <v/>
      </c>
      <c r="G13" s="57">
        <f>Monthly!F$78-Monthly!F$83</f>
        <v/>
      </c>
      <c r="H13" s="57">
        <f>Monthly!G$78-Monthly!G$83</f>
        <v/>
      </c>
      <c r="I13" s="57">
        <f>Monthly!H$78-Monthly!H$83</f>
        <v/>
      </c>
      <c r="J13" s="57">
        <f>Monthly!I$78-Monthly!I$83</f>
        <v/>
      </c>
      <c r="K13" s="57">
        <f>Monthly!J$78-Monthly!J$83</f>
        <v/>
      </c>
      <c r="L13" s="57">
        <f>Monthly!K$78-Monthly!K$83</f>
        <v/>
      </c>
      <c r="M13" s="57">
        <f>Monthly!L$78-Monthly!L$83</f>
        <v/>
      </c>
      <c r="N13" s="57">
        <f>Monthly!M$78-Monthly!M$83</f>
        <v/>
      </c>
      <c r="O13" s="57">
        <f>Monthly!N$78-Monthly!N$83</f>
        <v/>
      </c>
      <c r="P13" s="57">
        <f>Monthly!O$78-Monthly!O$83</f>
        <v/>
      </c>
      <c r="Q13" s="57">
        <f>Monthly!P$78-Monthly!P$83</f>
        <v/>
      </c>
      <c r="R13" s="57">
        <f>Monthly!Q$78-Monthly!Q$83</f>
        <v/>
      </c>
      <c r="S13" s="57">
        <f>Monthly!R$78-Monthly!R$83</f>
        <v/>
      </c>
      <c r="T13" s="57">
        <f>Monthly!S$78-Monthly!S$83</f>
        <v/>
      </c>
      <c r="U13" s="57">
        <f>Monthly!T$78-Monthly!T$83</f>
        <v/>
      </c>
      <c r="V13" s="57">
        <f>Monthly!U$78-Monthly!U$83</f>
        <v/>
      </c>
      <c r="W13" s="57">
        <f>Monthly!V$78-Monthly!V$83</f>
        <v/>
      </c>
      <c r="X13" s="57">
        <f>Monthly!W$78-Monthly!W$83</f>
        <v/>
      </c>
      <c r="Y13" s="57">
        <f>Monthly!X$78-Monthly!X$83</f>
        <v/>
      </c>
      <c r="Z13" s="57">
        <f>Monthly!Y$78-Monthly!Y$83</f>
        <v/>
      </c>
      <c r="AA13" s="57">
        <f>Monthly!Z$78-Monthly!Z$83</f>
        <v/>
      </c>
      <c r="AB13" s="57">
        <f>Monthly!AA$78-Monthly!AA$83</f>
        <v/>
      </c>
      <c r="AC13" s="57">
        <f>Monthly!AB$78-Monthly!AB$83</f>
        <v/>
      </c>
      <c r="AD13" s="57">
        <f>Monthly!AC$78-Monthly!AC$83</f>
        <v/>
      </c>
      <c r="AE13" s="57">
        <f>Monthly!AD$78-Monthly!AD$83</f>
        <v/>
      </c>
      <c r="AF13" s="57">
        <f>Monthly!AE$78-Monthly!AE$83</f>
        <v/>
      </c>
      <c r="AG13" s="57">
        <f>Monthly!AF$78-Monthly!AF$83</f>
        <v/>
      </c>
      <c r="AH13" s="57">
        <f>Monthly!AG$78-Monthly!AG$83</f>
        <v/>
      </c>
      <c r="AI13" s="57">
        <f>Monthly!AH$78-Monthly!AH$83</f>
        <v/>
      </c>
      <c r="AJ13" s="57">
        <f>Monthly!AI$78-Monthly!AI$83</f>
        <v/>
      </c>
      <c r="AK13" s="57">
        <f>Monthly!AJ$78-Monthly!AJ$83</f>
        <v/>
      </c>
      <c r="AL13" s="57">
        <f>Monthly!AK$78-Monthly!AK$83</f>
        <v/>
      </c>
      <c r="AM13" s="57">
        <f>Monthly!AL$78-Monthly!AL$83</f>
        <v/>
      </c>
      <c r="AN13" s="57">
        <f>Monthly!AM$78-Monthly!AM$83</f>
        <v/>
      </c>
      <c r="AO13" s="57">
        <f>Monthly!AN$78-Monthly!AN$83</f>
        <v/>
      </c>
      <c r="AP13" s="57">
        <f>Monthly!AO$78-Monthly!AO$83</f>
        <v/>
      </c>
      <c r="AQ13" s="57">
        <f>Monthly!AP$78-Monthly!AP$83</f>
        <v/>
      </c>
      <c r="AR13" s="57">
        <f>Monthly!AQ$78-Monthly!AQ$83</f>
        <v/>
      </c>
      <c r="AS13" s="57">
        <f>Monthly!AR$78-Monthly!AR$83</f>
        <v/>
      </c>
      <c r="AT13" s="57">
        <f>Monthly!AS$78-Monthly!AS$83</f>
        <v/>
      </c>
      <c r="AU13" s="57">
        <f>Monthly!AT$78-Monthly!AT$83</f>
        <v/>
      </c>
      <c r="AV13" s="57">
        <f>Monthly!AU$78-Monthly!AU$83</f>
        <v/>
      </c>
      <c r="AW13" s="57">
        <f>Monthly!AV$78-Monthly!AV$83</f>
        <v/>
      </c>
      <c r="AX13" s="57">
        <f>Monthly!AW$78-Monthly!AW$83</f>
        <v/>
      </c>
      <c r="AY13" s="57">
        <f>Monthly!AX$78-Monthly!AX$83</f>
        <v/>
      </c>
      <c r="AZ13" s="57">
        <f>Monthly!AY$78-Monthly!AY$83</f>
        <v/>
      </c>
      <c r="BA13" s="57">
        <f>Monthly!AZ$78-Monthly!AZ$83</f>
        <v/>
      </c>
      <c r="BB13" s="57">
        <f>Monthly!BA$78-Monthly!BA$83</f>
        <v/>
      </c>
      <c r="BC13" s="57">
        <f>Monthly!BB$78-Monthly!BB$83</f>
        <v/>
      </c>
      <c r="BD13" s="57">
        <f>Monthly!BC$78-Monthly!BC$83</f>
        <v/>
      </c>
      <c r="BE13" s="57">
        <f>Monthly!BD$78-Monthly!BD$83</f>
        <v/>
      </c>
      <c r="BF13" s="57">
        <f>Monthly!BE$78-Monthly!BE$83</f>
        <v/>
      </c>
      <c r="BG13" s="57">
        <f>Monthly!BF$78-Monthly!BF$83</f>
        <v/>
      </c>
      <c r="BH13" s="57">
        <f>Monthly!BG$78-Monthly!BG$83</f>
        <v/>
      </c>
      <c r="BI13" s="57">
        <f>Monthly!BH$78-Monthly!BH$83</f>
        <v/>
      </c>
      <c r="BJ13" s="57">
        <f>Monthly!BI$78-Monthly!BI$83</f>
        <v/>
      </c>
    </row>
    <row r="14">
      <c r="A14" s="43" t="n"/>
      <c r="B14" s="50" t="inlineStr">
        <is>
          <t>Pre-money equity value</t>
        </is>
      </c>
      <c r="C14" s="57">
        <f>C12-C13</f>
        <v/>
      </c>
      <c r="D14" s="57">
        <f>D12-D13</f>
        <v/>
      </c>
      <c r="E14" s="57">
        <f>E12-E13</f>
        <v/>
      </c>
      <c r="F14" s="57">
        <f>F12-F13</f>
        <v/>
      </c>
      <c r="G14" s="57">
        <f>G12-G13</f>
        <v/>
      </c>
      <c r="H14" s="57">
        <f>H12-H13</f>
        <v/>
      </c>
      <c r="I14" s="57">
        <f>I12-I13</f>
        <v/>
      </c>
      <c r="J14" s="57">
        <f>J12-J13</f>
        <v/>
      </c>
      <c r="K14" s="57">
        <f>K12-K13</f>
        <v/>
      </c>
      <c r="L14" s="57">
        <f>L12-L13</f>
        <v/>
      </c>
      <c r="M14" s="57">
        <f>M12-M13</f>
        <v/>
      </c>
      <c r="N14" s="57">
        <f>N12-N13</f>
        <v/>
      </c>
      <c r="O14" s="57">
        <f>O12-O13</f>
        <v/>
      </c>
      <c r="P14" s="57">
        <f>P12-P13</f>
        <v/>
      </c>
      <c r="Q14" s="57">
        <f>Q12-Q13</f>
        <v/>
      </c>
      <c r="R14" s="57">
        <f>R12-R13</f>
        <v/>
      </c>
      <c r="S14" s="57">
        <f>S12-S13</f>
        <v/>
      </c>
      <c r="T14" s="57">
        <f>T12-T13</f>
        <v/>
      </c>
      <c r="U14" s="57">
        <f>U12-U13</f>
        <v/>
      </c>
      <c r="V14" s="57">
        <f>V12-V13</f>
        <v/>
      </c>
      <c r="W14" s="57">
        <f>W12-W13</f>
        <v/>
      </c>
      <c r="X14" s="57">
        <f>X12-X13</f>
        <v/>
      </c>
      <c r="Y14" s="57">
        <f>Y12-Y13</f>
        <v/>
      </c>
      <c r="Z14" s="57">
        <f>Z12-Z13</f>
        <v/>
      </c>
      <c r="AA14" s="57">
        <f>AA12-AA13</f>
        <v/>
      </c>
      <c r="AB14" s="57">
        <f>AB12-AB13</f>
        <v/>
      </c>
      <c r="AC14" s="57">
        <f>AC12-AC13</f>
        <v/>
      </c>
      <c r="AD14" s="57">
        <f>AD12-AD13</f>
        <v/>
      </c>
      <c r="AE14" s="57">
        <f>AE12-AE13</f>
        <v/>
      </c>
      <c r="AF14" s="57">
        <f>AF12-AF13</f>
        <v/>
      </c>
      <c r="AG14" s="57">
        <f>AG12-AG13</f>
        <v/>
      </c>
      <c r="AH14" s="57">
        <f>AH12-AH13</f>
        <v/>
      </c>
      <c r="AI14" s="57">
        <f>AI12-AI13</f>
        <v/>
      </c>
      <c r="AJ14" s="57">
        <f>AJ12-AJ13</f>
        <v/>
      </c>
      <c r="AK14" s="57">
        <f>AK12-AK13</f>
        <v/>
      </c>
      <c r="AL14" s="57">
        <f>AL12-AL13</f>
        <v/>
      </c>
      <c r="AM14" s="57">
        <f>AM12-AM13</f>
        <v/>
      </c>
      <c r="AN14" s="57">
        <f>AN12-AN13</f>
        <v/>
      </c>
      <c r="AO14" s="57">
        <f>AO12-AO13</f>
        <v/>
      </c>
      <c r="AP14" s="57">
        <f>AP12-AP13</f>
        <v/>
      </c>
      <c r="AQ14" s="57">
        <f>AQ12-AQ13</f>
        <v/>
      </c>
      <c r="AR14" s="57">
        <f>AR12-AR13</f>
        <v/>
      </c>
      <c r="AS14" s="57">
        <f>AS12-AS13</f>
        <v/>
      </c>
      <c r="AT14" s="57">
        <f>AT12-AT13</f>
        <v/>
      </c>
      <c r="AU14" s="57">
        <f>AU12-AU13</f>
        <v/>
      </c>
      <c r="AV14" s="57">
        <f>AV12-AV13</f>
        <v/>
      </c>
      <c r="AW14" s="57">
        <f>AW12-AW13</f>
        <v/>
      </c>
      <c r="AX14" s="57">
        <f>AX12-AX13</f>
        <v/>
      </c>
      <c r="AY14" s="57">
        <f>AY12-AY13</f>
        <v/>
      </c>
      <c r="AZ14" s="57">
        <f>AZ12-AZ13</f>
        <v/>
      </c>
      <c r="BA14" s="57">
        <f>BA12-BA13</f>
        <v/>
      </c>
      <c r="BB14" s="57">
        <f>BB12-BB13</f>
        <v/>
      </c>
      <c r="BC14" s="57">
        <f>BC12-BC13</f>
        <v/>
      </c>
      <c r="BD14" s="57">
        <f>BD12-BD13</f>
        <v/>
      </c>
      <c r="BE14" s="57">
        <f>BE12-BE13</f>
        <v/>
      </c>
      <c r="BF14" s="57">
        <f>BF12-BF13</f>
        <v/>
      </c>
      <c r="BG14" s="57">
        <f>BG12-BG13</f>
        <v/>
      </c>
      <c r="BH14" s="57">
        <f>BH12-BH13</f>
        <v/>
      </c>
      <c r="BI14" s="57">
        <f>BI12-BI13</f>
        <v/>
      </c>
      <c r="BJ14" s="57">
        <f>BJ12-BJ13</f>
        <v/>
      </c>
    </row>
    <row r="15">
      <c r="A15" s="43" t="n"/>
      <c r="B15" s="43" t="inlineStr">
        <is>
          <t>Add-on EV closing this month</t>
        </is>
      </c>
      <c r="C15" s="67">
        <f>Monthly!C64</f>
        <v/>
      </c>
      <c r="D15" s="67">
        <f>Monthly!D64</f>
        <v/>
      </c>
      <c r="E15" s="67">
        <f>Monthly!E64</f>
        <v/>
      </c>
      <c r="F15" s="67">
        <f>Monthly!F64</f>
        <v/>
      </c>
      <c r="G15" s="67">
        <f>Monthly!G64</f>
        <v/>
      </c>
      <c r="H15" s="67">
        <f>Monthly!H64</f>
        <v/>
      </c>
      <c r="I15" s="67">
        <f>Monthly!I64</f>
        <v/>
      </c>
      <c r="J15" s="67">
        <f>Monthly!J64</f>
        <v/>
      </c>
      <c r="K15" s="67">
        <f>Monthly!K64</f>
        <v/>
      </c>
      <c r="L15" s="67">
        <f>Monthly!L64</f>
        <v/>
      </c>
      <c r="M15" s="67">
        <f>Monthly!M64</f>
        <v/>
      </c>
      <c r="N15" s="67">
        <f>Monthly!N64</f>
        <v/>
      </c>
      <c r="O15" s="67">
        <f>Monthly!O64</f>
        <v/>
      </c>
      <c r="P15" s="67">
        <f>Monthly!P64</f>
        <v/>
      </c>
      <c r="Q15" s="67">
        <f>Monthly!Q64</f>
        <v/>
      </c>
      <c r="R15" s="67">
        <f>Monthly!R64</f>
        <v/>
      </c>
      <c r="S15" s="67">
        <f>Monthly!S64</f>
        <v/>
      </c>
      <c r="T15" s="67">
        <f>Monthly!T64</f>
        <v/>
      </c>
      <c r="U15" s="67">
        <f>Monthly!U64</f>
        <v/>
      </c>
      <c r="V15" s="67">
        <f>Monthly!V64</f>
        <v/>
      </c>
      <c r="W15" s="67">
        <f>Monthly!W64</f>
        <v/>
      </c>
      <c r="X15" s="67">
        <f>Monthly!X64</f>
        <v/>
      </c>
      <c r="Y15" s="67">
        <f>Monthly!Y64</f>
        <v/>
      </c>
      <c r="Z15" s="67">
        <f>Monthly!Z64</f>
        <v/>
      </c>
      <c r="AA15" s="67">
        <f>Monthly!AA64</f>
        <v/>
      </c>
      <c r="AB15" s="67">
        <f>Monthly!AB64</f>
        <v/>
      </c>
      <c r="AC15" s="67">
        <f>Monthly!AC64</f>
        <v/>
      </c>
      <c r="AD15" s="67">
        <f>Monthly!AD64</f>
        <v/>
      </c>
      <c r="AE15" s="67">
        <f>Monthly!AE64</f>
        <v/>
      </c>
      <c r="AF15" s="67">
        <f>Monthly!AF64</f>
        <v/>
      </c>
      <c r="AG15" s="67">
        <f>Monthly!AG64</f>
        <v/>
      </c>
      <c r="AH15" s="67">
        <f>Monthly!AH64</f>
        <v/>
      </c>
      <c r="AI15" s="67">
        <f>Monthly!AI64</f>
        <v/>
      </c>
      <c r="AJ15" s="67">
        <f>Monthly!AJ64</f>
        <v/>
      </c>
      <c r="AK15" s="67">
        <f>Monthly!AK64</f>
        <v/>
      </c>
      <c r="AL15" s="67">
        <f>Monthly!AL64</f>
        <v/>
      </c>
      <c r="AM15" s="67">
        <f>Monthly!AM64</f>
        <v/>
      </c>
      <c r="AN15" s="67">
        <f>Monthly!AN64</f>
        <v/>
      </c>
      <c r="AO15" s="67">
        <f>Monthly!AO64</f>
        <v/>
      </c>
      <c r="AP15" s="67">
        <f>Monthly!AP64</f>
        <v/>
      </c>
      <c r="AQ15" s="67">
        <f>Monthly!AQ64</f>
        <v/>
      </c>
      <c r="AR15" s="67">
        <f>Monthly!AR64</f>
        <v/>
      </c>
      <c r="AS15" s="67">
        <f>Monthly!AS64</f>
        <v/>
      </c>
      <c r="AT15" s="67">
        <f>Monthly!AT64</f>
        <v/>
      </c>
      <c r="AU15" s="67">
        <f>Monthly!AU64</f>
        <v/>
      </c>
      <c r="AV15" s="67">
        <f>Monthly!AV64</f>
        <v/>
      </c>
      <c r="AW15" s="67">
        <f>Monthly!AW64</f>
        <v/>
      </c>
      <c r="AX15" s="67">
        <f>Monthly!AX64</f>
        <v/>
      </c>
      <c r="AY15" s="67">
        <f>Monthly!AY64</f>
        <v/>
      </c>
      <c r="AZ15" s="67">
        <f>Monthly!AZ64</f>
        <v/>
      </c>
      <c r="BA15" s="67">
        <f>Monthly!BA64</f>
        <v/>
      </c>
      <c r="BB15" s="67">
        <f>Monthly!BB64</f>
        <v/>
      </c>
      <c r="BC15" s="67">
        <f>Monthly!BC64</f>
        <v/>
      </c>
      <c r="BD15" s="67">
        <f>Monthly!BD64</f>
        <v/>
      </c>
      <c r="BE15" s="67">
        <f>Monthly!BE64</f>
        <v/>
      </c>
      <c r="BF15" s="67">
        <f>Monthly!BF64</f>
        <v/>
      </c>
      <c r="BG15" s="67">
        <f>Monthly!BG64</f>
        <v/>
      </c>
      <c r="BH15" s="67">
        <f>Monthly!BH64</f>
        <v/>
      </c>
      <c r="BI15" s="67">
        <f>Monthly!BI64</f>
        <v/>
      </c>
      <c r="BJ15" s="67">
        <f>Monthly!BJ64</f>
        <v/>
      </c>
    </row>
    <row r="16">
      <c r="A16" s="43" t="n"/>
      <c r="B16" s="50" t="inlineStr">
        <is>
          <t>Price per unit at issuance</t>
        </is>
      </c>
      <c r="C16" s="72">
        <f>IF(C15&gt;0,C14/IF(C4=1,1,B32),1)</f>
        <v/>
      </c>
      <c r="D16" s="72">
        <f>IF(D15&gt;0,D14/IF(D4=1,1,C32),1)</f>
        <v/>
      </c>
      <c r="E16" s="72">
        <f>IF(E15&gt;0,E14/IF(E4=1,1,D32),1)</f>
        <v/>
      </c>
      <c r="F16" s="72">
        <f>IF(F15&gt;0,F14/IF(F4=1,1,E32),1)</f>
        <v/>
      </c>
      <c r="G16" s="72">
        <f>IF(G15&gt;0,G14/IF(G4=1,1,F32),1)</f>
        <v/>
      </c>
      <c r="H16" s="72">
        <f>IF(H15&gt;0,H14/IF(H4=1,1,G32),1)</f>
        <v/>
      </c>
      <c r="I16" s="72">
        <f>IF(I15&gt;0,I14/IF(I4=1,1,H32),1)</f>
        <v/>
      </c>
      <c r="J16" s="72">
        <f>IF(J15&gt;0,J14/IF(J4=1,1,I32),1)</f>
        <v/>
      </c>
      <c r="K16" s="72">
        <f>IF(K15&gt;0,K14/IF(K4=1,1,J32),1)</f>
        <v/>
      </c>
      <c r="L16" s="72">
        <f>IF(L15&gt;0,L14/IF(L4=1,1,K32),1)</f>
        <v/>
      </c>
      <c r="M16" s="72">
        <f>IF(M15&gt;0,M14/IF(M4=1,1,L32),1)</f>
        <v/>
      </c>
      <c r="N16" s="72">
        <f>IF(N15&gt;0,N14/IF(N4=1,1,M32),1)</f>
        <v/>
      </c>
      <c r="O16" s="72">
        <f>IF(O15&gt;0,O14/IF(O4=1,1,N32),1)</f>
        <v/>
      </c>
      <c r="P16" s="72">
        <f>IF(P15&gt;0,P14/IF(P4=1,1,O32),1)</f>
        <v/>
      </c>
      <c r="Q16" s="72">
        <f>IF(Q15&gt;0,Q14/IF(Q4=1,1,P32),1)</f>
        <v/>
      </c>
      <c r="R16" s="72">
        <f>IF(R15&gt;0,R14/IF(R4=1,1,Q32),1)</f>
        <v/>
      </c>
      <c r="S16" s="72">
        <f>IF(S15&gt;0,S14/IF(S4=1,1,R32),1)</f>
        <v/>
      </c>
      <c r="T16" s="72">
        <f>IF(T15&gt;0,T14/IF(T4=1,1,S32),1)</f>
        <v/>
      </c>
      <c r="U16" s="72">
        <f>IF(U15&gt;0,U14/IF(U4=1,1,T32),1)</f>
        <v/>
      </c>
      <c r="V16" s="72">
        <f>IF(V15&gt;0,V14/IF(V4=1,1,U32),1)</f>
        <v/>
      </c>
      <c r="W16" s="72">
        <f>IF(W15&gt;0,W14/IF(W4=1,1,V32),1)</f>
        <v/>
      </c>
      <c r="X16" s="72">
        <f>IF(X15&gt;0,X14/IF(X4=1,1,W32),1)</f>
        <v/>
      </c>
      <c r="Y16" s="72">
        <f>IF(Y15&gt;0,Y14/IF(Y4=1,1,X32),1)</f>
        <v/>
      </c>
      <c r="Z16" s="72">
        <f>IF(Z15&gt;0,Z14/IF(Z4=1,1,Y32),1)</f>
        <v/>
      </c>
      <c r="AA16" s="72">
        <f>IF(AA15&gt;0,AA14/IF(AA4=1,1,Z32),1)</f>
        <v/>
      </c>
      <c r="AB16" s="72">
        <f>IF(AB15&gt;0,AB14/IF(AB4=1,1,AA32),1)</f>
        <v/>
      </c>
      <c r="AC16" s="72">
        <f>IF(AC15&gt;0,AC14/IF(AC4=1,1,AB32),1)</f>
        <v/>
      </c>
      <c r="AD16" s="72">
        <f>IF(AD15&gt;0,AD14/IF(AD4=1,1,AC32),1)</f>
        <v/>
      </c>
      <c r="AE16" s="72">
        <f>IF(AE15&gt;0,AE14/IF(AE4=1,1,AD32),1)</f>
        <v/>
      </c>
      <c r="AF16" s="72">
        <f>IF(AF15&gt;0,AF14/IF(AF4=1,1,AE32),1)</f>
        <v/>
      </c>
      <c r="AG16" s="72">
        <f>IF(AG15&gt;0,AG14/IF(AG4=1,1,AF32),1)</f>
        <v/>
      </c>
      <c r="AH16" s="72">
        <f>IF(AH15&gt;0,AH14/IF(AH4=1,1,AG32),1)</f>
        <v/>
      </c>
      <c r="AI16" s="72">
        <f>IF(AI15&gt;0,AI14/IF(AI4=1,1,AH32),1)</f>
        <v/>
      </c>
      <c r="AJ16" s="72">
        <f>IF(AJ15&gt;0,AJ14/IF(AJ4=1,1,AI32),1)</f>
        <v/>
      </c>
      <c r="AK16" s="72">
        <f>IF(AK15&gt;0,AK14/IF(AK4=1,1,AJ32),1)</f>
        <v/>
      </c>
      <c r="AL16" s="72">
        <f>IF(AL15&gt;0,AL14/IF(AL4=1,1,AK32),1)</f>
        <v/>
      </c>
      <c r="AM16" s="72">
        <f>IF(AM15&gt;0,AM14/IF(AM4=1,1,AL32),1)</f>
        <v/>
      </c>
      <c r="AN16" s="72">
        <f>IF(AN15&gt;0,AN14/IF(AN4=1,1,AM32),1)</f>
        <v/>
      </c>
      <c r="AO16" s="72">
        <f>IF(AO15&gt;0,AO14/IF(AO4=1,1,AN32),1)</f>
        <v/>
      </c>
      <c r="AP16" s="72">
        <f>IF(AP15&gt;0,AP14/IF(AP4=1,1,AO32),1)</f>
        <v/>
      </c>
      <c r="AQ16" s="72">
        <f>IF(AQ15&gt;0,AQ14/IF(AQ4=1,1,AP32),1)</f>
        <v/>
      </c>
      <c r="AR16" s="72">
        <f>IF(AR15&gt;0,AR14/IF(AR4=1,1,AQ32),1)</f>
        <v/>
      </c>
      <c r="AS16" s="72">
        <f>IF(AS15&gt;0,AS14/IF(AS4=1,1,AR32),1)</f>
        <v/>
      </c>
      <c r="AT16" s="72">
        <f>IF(AT15&gt;0,AT14/IF(AT4=1,1,AS32),1)</f>
        <v/>
      </c>
      <c r="AU16" s="72">
        <f>IF(AU15&gt;0,AU14/IF(AU4=1,1,AT32),1)</f>
        <v/>
      </c>
      <c r="AV16" s="72">
        <f>IF(AV15&gt;0,AV14/IF(AV4=1,1,AU32),1)</f>
        <v/>
      </c>
      <c r="AW16" s="72">
        <f>IF(AW15&gt;0,AW14/IF(AW4=1,1,AV32),1)</f>
        <v/>
      </c>
      <c r="AX16" s="72">
        <f>IF(AX15&gt;0,AX14/IF(AX4=1,1,AW32),1)</f>
        <v/>
      </c>
      <c r="AY16" s="72">
        <f>IF(AY15&gt;0,AY14/IF(AY4=1,1,AX32),1)</f>
        <v/>
      </c>
      <c r="AZ16" s="72">
        <f>IF(AZ15&gt;0,AZ14/IF(AZ4=1,1,AY32),1)</f>
        <v/>
      </c>
      <c r="BA16" s="72">
        <f>IF(BA15&gt;0,BA14/IF(BA4=1,1,AZ32),1)</f>
        <v/>
      </c>
      <c r="BB16" s="72">
        <f>IF(BB15&gt;0,BB14/IF(BB4=1,1,BA32),1)</f>
        <v/>
      </c>
      <c r="BC16" s="72">
        <f>IF(BC15&gt;0,BC14/IF(BC4=1,1,BB32),1)</f>
        <v/>
      </c>
      <c r="BD16" s="72">
        <f>IF(BD15&gt;0,BD14/IF(BD4=1,1,BC32),1)</f>
        <v/>
      </c>
      <c r="BE16" s="72">
        <f>IF(BE15&gt;0,BE14/IF(BE4=1,1,BD32),1)</f>
        <v/>
      </c>
      <c r="BF16" s="72">
        <f>IF(BF15&gt;0,BF14/IF(BF4=1,1,BE32),1)</f>
        <v/>
      </c>
      <c r="BG16" s="72">
        <f>IF(BG15&gt;0,BG14/IF(BG4=1,1,BF32),1)</f>
        <v/>
      </c>
      <c r="BH16" s="72">
        <f>IF(BH15&gt;0,BH14/IF(BH4=1,1,BG32),1)</f>
        <v/>
      </c>
      <c r="BI16" s="72">
        <f>IF(BI15&gt;0,BI14/IF(BI4=1,1,BH32),1)</f>
        <v/>
      </c>
      <c r="BJ16" s="72">
        <f>IF(BJ15&gt;0,BJ14/IF(BJ4=1,1,BI32),1)</f>
        <v/>
      </c>
    </row>
    <row r="17">
      <c r="A17" s="43" t="n"/>
      <c r="B17" s="43" t="n"/>
      <c r="C17" s="43" t="n"/>
      <c r="D17" s="43" t="n"/>
      <c r="E17" s="43" t="n"/>
      <c r="F17" s="43" t="n"/>
      <c r="G17" s="43" t="n"/>
      <c r="H17" s="43" t="n"/>
      <c r="I17" s="43" t="n"/>
      <c r="J17" s="43" t="n"/>
      <c r="K17" s="43" t="n"/>
      <c r="L17" s="43" t="n"/>
      <c r="M17" s="43" t="n"/>
      <c r="N17" s="43" t="n"/>
      <c r="O17" s="43" t="n"/>
      <c r="P17" s="43" t="n"/>
      <c r="Q17" s="43" t="n"/>
      <c r="R17" s="43" t="n"/>
      <c r="S17" s="43" t="n"/>
      <c r="T17" s="43" t="n"/>
      <c r="U17" s="43" t="n"/>
      <c r="V17" s="43" t="n"/>
      <c r="W17" s="43" t="n"/>
      <c r="X17" s="43" t="n"/>
      <c r="Y17" s="43" t="n"/>
      <c r="Z17" s="43" t="n"/>
      <c r="AA17" s="43" t="n"/>
      <c r="AB17" s="43" t="n"/>
      <c r="AC17" s="43" t="n"/>
      <c r="AD17" s="43" t="n"/>
      <c r="AE17" s="43" t="n"/>
      <c r="AF17" s="43" t="n"/>
      <c r="AG17" s="43" t="n"/>
      <c r="AH17" s="43" t="n"/>
      <c r="AI17" s="43" t="n"/>
      <c r="AJ17" s="43" t="n"/>
      <c r="AK17" s="43" t="n"/>
      <c r="AL17" s="43" t="n"/>
      <c r="AM17" s="43" t="n"/>
      <c r="AN17" s="43" t="n"/>
      <c r="AO17" s="43" t="n"/>
      <c r="AP17" s="43" t="n"/>
      <c r="AQ17" s="43" t="n"/>
      <c r="AR17" s="43" t="n"/>
      <c r="AS17" s="43" t="n"/>
      <c r="AT17" s="43" t="n"/>
      <c r="AU17" s="43" t="n"/>
      <c r="AV17" s="43" t="n"/>
      <c r="AW17" s="43" t="n"/>
      <c r="AX17" s="43" t="n"/>
      <c r="AY17" s="43" t="n"/>
      <c r="AZ17" s="43" t="n"/>
      <c r="BA17" s="43" t="n"/>
      <c r="BB17" s="43" t="n"/>
      <c r="BC17" s="43" t="n"/>
      <c r="BD17" s="43" t="n"/>
      <c r="BE17" s="43" t="n"/>
      <c r="BF17" s="43" t="n"/>
      <c r="BG17" s="43" t="n"/>
      <c r="BH17" s="43" t="n"/>
      <c r="BI17" s="43" t="n"/>
      <c r="BJ17" s="43" t="n"/>
    </row>
    <row r="18">
      <c r="A18" s="43" t="n"/>
      <c r="B18" s="47" t="inlineStr">
        <is>
          <t>UNITS ISSUED (M)</t>
        </is>
      </c>
      <c r="C18" s="43" t="n"/>
      <c r="D18" s="43" t="n"/>
      <c r="E18" s="43" t="n"/>
      <c r="F18" s="43" t="n"/>
      <c r="G18" s="43" t="n"/>
      <c r="H18" s="43" t="n"/>
      <c r="I18" s="43" t="n"/>
      <c r="J18" s="43" t="n"/>
      <c r="K18" s="43" t="n"/>
      <c r="L18" s="43" t="n"/>
      <c r="M18" s="43" t="n"/>
      <c r="N18" s="43" t="n"/>
      <c r="O18" s="43" t="n"/>
      <c r="P18" s="43" t="n"/>
      <c r="Q18" s="43" t="n"/>
      <c r="R18" s="43" t="n"/>
      <c r="S18" s="43" t="n"/>
      <c r="T18" s="43" t="n"/>
      <c r="U18" s="43" t="n"/>
      <c r="V18" s="43" t="n"/>
      <c r="W18" s="43" t="n"/>
      <c r="X18" s="43" t="n"/>
      <c r="Y18" s="43" t="n"/>
      <c r="Z18" s="43" t="n"/>
      <c r="AA18" s="43" t="n"/>
      <c r="AB18" s="43" t="n"/>
      <c r="AC18" s="43" t="n"/>
      <c r="AD18" s="43" t="n"/>
      <c r="AE18" s="43" t="n"/>
      <c r="AF18" s="43" t="n"/>
      <c r="AG18" s="43" t="n"/>
      <c r="AH18" s="43" t="n"/>
      <c r="AI18" s="43" t="n"/>
      <c r="AJ18" s="43" t="n"/>
      <c r="AK18" s="43" t="n"/>
      <c r="AL18" s="43" t="n"/>
      <c r="AM18" s="43" t="n"/>
      <c r="AN18" s="43" t="n"/>
      <c r="AO18" s="43" t="n"/>
      <c r="AP18" s="43" t="n"/>
      <c r="AQ18" s="43" t="n"/>
      <c r="AR18" s="43" t="n"/>
      <c r="AS18" s="43" t="n"/>
      <c r="AT18" s="43" t="n"/>
      <c r="AU18" s="43" t="n"/>
      <c r="AV18" s="43" t="n"/>
      <c r="AW18" s="43" t="n"/>
      <c r="AX18" s="43" t="n"/>
      <c r="AY18" s="43" t="n"/>
      <c r="AZ18" s="43" t="n"/>
      <c r="BA18" s="43" t="n"/>
      <c r="BB18" s="43" t="n"/>
      <c r="BC18" s="43" t="n"/>
      <c r="BD18" s="43" t="n"/>
      <c r="BE18" s="43" t="n"/>
      <c r="BF18" s="43" t="n"/>
      <c r="BG18" s="43" t="n"/>
      <c r="BH18" s="43" t="n"/>
      <c r="BI18" s="43" t="n"/>
      <c r="BJ18" s="43" t="n"/>
    </row>
    <row r="19">
      <c r="A19" s="43" t="n"/>
      <c r="B19" s="43" t="inlineStr">
        <is>
          <t>Pine Street (50% of sponsor cash)</t>
        </is>
      </c>
      <c r="C19" s="57">
        <f>0.5*Monthly!C71/C$16</f>
        <v/>
      </c>
      <c r="D19" s="57">
        <f>0.5*Monthly!D71/D$16</f>
        <v/>
      </c>
      <c r="E19" s="57">
        <f>0.5*Monthly!E71/E$16</f>
        <v/>
      </c>
      <c r="F19" s="57">
        <f>0.5*Monthly!F71/F$16</f>
        <v/>
      </c>
      <c r="G19" s="57">
        <f>0.5*Monthly!G71/G$16</f>
        <v/>
      </c>
      <c r="H19" s="57">
        <f>0.5*Monthly!H71/H$16</f>
        <v/>
      </c>
      <c r="I19" s="57">
        <f>0.5*Monthly!I71/I$16</f>
        <v/>
      </c>
      <c r="J19" s="57">
        <f>0.5*Monthly!J71/J$16</f>
        <v/>
      </c>
      <c r="K19" s="57">
        <f>0.5*Monthly!K71/K$16</f>
        <v/>
      </c>
      <c r="L19" s="57">
        <f>0.5*Monthly!L71/L$16</f>
        <v/>
      </c>
      <c r="M19" s="57">
        <f>0.5*Monthly!M71/M$16</f>
        <v/>
      </c>
      <c r="N19" s="57">
        <f>0.5*Monthly!N71/N$16</f>
        <v/>
      </c>
      <c r="O19" s="57">
        <f>0.5*Monthly!O71/O$16</f>
        <v/>
      </c>
      <c r="P19" s="57">
        <f>0.5*Monthly!P71/P$16</f>
        <v/>
      </c>
      <c r="Q19" s="57">
        <f>0.5*Monthly!Q71/Q$16</f>
        <v/>
      </c>
      <c r="R19" s="57">
        <f>0.5*Monthly!R71/R$16</f>
        <v/>
      </c>
      <c r="S19" s="57">
        <f>0.5*Monthly!S71/S$16</f>
        <v/>
      </c>
      <c r="T19" s="57">
        <f>0.5*Monthly!T71/T$16</f>
        <v/>
      </c>
      <c r="U19" s="57">
        <f>0.5*Monthly!U71/U$16</f>
        <v/>
      </c>
      <c r="V19" s="57">
        <f>0.5*Monthly!V71/V$16</f>
        <v/>
      </c>
      <c r="W19" s="57">
        <f>0.5*Monthly!W71/W$16</f>
        <v/>
      </c>
      <c r="X19" s="57">
        <f>0.5*Monthly!X71/X$16</f>
        <v/>
      </c>
      <c r="Y19" s="57">
        <f>0.5*Monthly!Y71/Y$16</f>
        <v/>
      </c>
      <c r="Z19" s="57">
        <f>0.5*Monthly!Z71/Z$16</f>
        <v/>
      </c>
      <c r="AA19" s="57">
        <f>0.5*Monthly!AA71/AA$16</f>
        <v/>
      </c>
      <c r="AB19" s="57">
        <f>0.5*Monthly!AB71/AB$16</f>
        <v/>
      </c>
      <c r="AC19" s="57">
        <f>0.5*Monthly!AC71/AC$16</f>
        <v/>
      </c>
      <c r="AD19" s="57">
        <f>0.5*Monthly!AD71/AD$16</f>
        <v/>
      </c>
      <c r="AE19" s="57">
        <f>0.5*Monthly!AE71/AE$16</f>
        <v/>
      </c>
      <c r="AF19" s="57">
        <f>0.5*Monthly!AF71/AF$16</f>
        <v/>
      </c>
      <c r="AG19" s="57">
        <f>0.5*Monthly!AG71/AG$16</f>
        <v/>
      </c>
      <c r="AH19" s="57">
        <f>0.5*Monthly!AH71/AH$16</f>
        <v/>
      </c>
      <c r="AI19" s="57">
        <f>0.5*Monthly!AI71/AI$16</f>
        <v/>
      </c>
      <c r="AJ19" s="57">
        <f>0.5*Monthly!AJ71/AJ$16</f>
        <v/>
      </c>
      <c r="AK19" s="57">
        <f>0.5*Monthly!AK71/AK$16</f>
        <v/>
      </c>
      <c r="AL19" s="57">
        <f>0.5*Monthly!AL71/AL$16</f>
        <v/>
      </c>
      <c r="AM19" s="57">
        <f>0.5*Monthly!AM71/AM$16</f>
        <v/>
      </c>
      <c r="AN19" s="57">
        <f>0.5*Monthly!AN71/AN$16</f>
        <v/>
      </c>
      <c r="AO19" s="57">
        <f>0.5*Monthly!AO71/AO$16</f>
        <v/>
      </c>
      <c r="AP19" s="57">
        <f>0.5*Monthly!AP71/AP$16</f>
        <v/>
      </c>
      <c r="AQ19" s="57">
        <f>0.5*Monthly!AQ71/AQ$16</f>
        <v/>
      </c>
      <c r="AR19" s="57">
        <f>0.5*Monthly!AR71/AR$16</f>
        <v/>
      </c>
      <c r="AS19" s="57">
        <f>0.5*Monthly!AS71/AS$16</f>
        <v/>
      </c>
      <c r="AT19" s="57">
        <f>0.5*Monthly!AT71/AT$16</f>
        <v/>
      </c>
      <c r="AU19" s="57">
        <f>0.5*Monthly!AU71/AU$16</f>
        <v/>
      </c>
      <c r="AV19" s="57">
        <f>0.5*Monthly!AV71/AV$16</f>
        <v/>
      </c>
      <c r="AW19" s="57">
        <f>0.5*Monthly!AW71/AW$16</f>
        <v/>
      </c>
      <c r="AX19" s="57">
        <f>0.5*Monthly!AX71/AX$16</f>
        <v/>
      </c>
      <c r="AY19" s="57">
        <f>0.5*Monthly!AY71/AY$16</f>
        <v/>
      </c>
      <c r="AZ19" s="57">
        <f>0.5*Monthly!AZ71/AZ$16</f>
        <v/>
      </c>
      <c r="BA19" s="57">
        <f>0.5*Monthly!BA71/BA$16</f>
        <v/>
      </c>
      <c r="BB19" s="57">
        <f>0.5*Monthly!BB71/BB$16</f>
        <v/>
      </c>
      <c r="BC19" s="57">
        <f>0.5*Monthly!BC71/BC$16</f>
        <v/>
      </c>
      <c r="BD19" s="57">
        <f>0.5*Monthly!BD71/BD$16</f>
        <v/>
      </c>
      <c r="BE19" s="57">
        <f>0.5*Monthly!BE71/BE$16</f>
        <v/>
      </c>
      <c r="BF19" s="57">
        <f>0.5*Monthly!BF71/BF$16</f>
        <v/>
      </c>
      <c r="BG19" s="57">
        <f>0.5*Monthly!BG71/BG$16</f>
        <v/>
      </c>
      <c r="BH19" s="57">
        <f>0.5*Monthly!BH71/BH$16</f>
        <v/>
      </c>
      <c r="BI19" s="57">
        <f>0.5*Monthly!BI71/BI$16</f>
        <v/>
      </c>
      <c r="BJ19" s="57">
        <f>0.5*Monthly!BJ71/BJ$16</f>
        <v/>
      </c>
    </row>
    <row r="20">
      <c r="A20" s="43" t="n"/>
      <c r="B20" s="43" t="inlineStr">
        <is>
          <t>Nexus Capital (50% of sponsor cash)</t>
        </is>
      </c>
      <c r="C20" s="57">
        <f>0.5*Monthly!C71/C$16</f>
        <v/>
      </c>
      <c r="D20" s="57">
        <f>0.5*Monthly!D71/D$16</f>
        <v/>
      </c>
      <c r="E20" s="57">
        <f>0.5*Monthly!E71/E$16</f>
        <v/>
      </c>
      <c r="F20" s="57">
        <f>0.5*Monthly!F71/F$16</f>
        <v/>
      </c>
      <c r="G20" s="57">
        <f>0.5*Monthly!G71/G$16</f>
        <v/>
      </c>
      <c r="H20" s="57">
        <f>0.5*Monthly!H71/H$16</f>
        <v/>
      </c>
      <c r="I20" s="57">
        <f>0.5*Monthly!I71/I$16</f>
        <v/>
      </c>
      <c r="J20" s="57">
        <f>0.5*Monthly!J71/J$16</f>
        <v/>
      </c>
      <c r="K20" s="57">
        <f>0.5*Monthly!K71/K$16</f>
        <v/>
      </c>
      <c r="L20" s="57">
        <f>0.5*Monthly!L71/L$16</f>
        <v/>
      </c>
      <c r="M20" s="57">
        <f>0.5*Monthly!M71/M$16</f>
        <v/>
      </c>
      <c r="N20" s="57">
        <f>0.5*Monthly!N71/N$16</f>
        <v/>
      </c>
      <c r="O20" s="57">
        <f>0.5*Monthly!O71/O$16</f>
        <v/>
      </c>
      <c r="P20" s="57">
        <f>0.5*Monthly!P71/P$16</f>
        <v/>
      </c>
      <c r="Q20" s="57">
        <f>0.5*Monthly!Q71/Q$16</f>
        <v/>
      </c>
      <c r="R20" s="57">
        <f>0.5*Monthly!R71/R$16</f>
        <v/>
      </c>
      <c r="S20" s="57">
        <f>0.5*Monthly!S71/S$16</f>
        <v/>
      </c>
      <c r="T20" s="57">
        <f>0.5*Monthly!T71/T$16</f>
        <v/>
      </c>
      <c r="U20" s="57">
        <f>0.5*Monthly!U71/U$16</f>
        <v/>
      </c>
      <c r="V20" s="57">
        <f>0.5*Monthly!V71/V$16</f>
        <v/>
      </c>
      <c r="W20" s="57">
        <f>0.5*Monthly!W71/W$16</f>
        <v/>
      </c>
      <c r="X20" s="57">
        <f>0.5*Monthly!X71/X$16</f>
        <v/>
      </c>
      <c r="Y20" s="57">
        <f>0.5*Monthly!Y71/Y$16</f>
        <v/>
      </c>
      <c r="Z20" s="57">
        <f>0.5*Monthly!Z71/Z$16</f>
        <v/>
      </c>
      <c r="AA20" s="57">
        <f>0.5*Monthly!AA71/AA$16</f>
        <v/>
      </c>
      <c r="AB20" s="57">
        <f>0.5*Monthly!AB71/AB$16</f>
        <v/>
      </c>
      <c r="AC20" s="57">
        <f>0.5*Monthly!AC71/AC$16</f>
        <v/>
      </c>
      <c r="AD20" s="57">
        <f>0.5*Monthly!AD71/AD$16</f>
        <v/>
      </c>
      <c r="AE20" s="57">
        <f>0.5*Monthly!AE71/AE$16</f>
        <v/>
      </c>
      <c r="AF20" s="57">
        <f>0.5*Monthly!AF71/AF$16</f>
        <v/>
      </c>
      <c r="AG20" s="57">
        <f>0.5*Monthly!AG71/AG$16</f>
        <v/>
      </c>
      <c r="AH20" s="57">
        <f>0.5*Monthly!AH71/AH$16</f>
        <v/>
      </c>
      <c r="AI20" s="57">
        <f>0.5*Monthly!AI71/AI$16</f>
        <v/>
      </c>
      <c r="AJ20" s="57">
        <f>0.5*Monthly!AJ71/AJ$16</f>
        <v/>
      </c>
      <c r="AK20" s="57">
        <f>0.5*Monthly!AK71/AK$16</f>
        <v/>
      </c>
      <c r="AL20" s="57">
        <f>0.5*Monthly!AL71/AL$16</f>
        <v/>
      </c>
      <c r="AM20" s="57">
        <f>0.5*Monthly!AM71/AM$16</f>
        <v/>
      </c>
      <c r="AN20" s="57">
        <f>0.5*Monthly!AN71/AN$16</f>
        <v/>
      </c>
      <c r="AO20" s="57">
        <f>0.5*Monthly!AO71/AO$16</f>
        <v/>
      </c>
      <c r="AP20" s="57">
        <f>0.5*Monthly!AP71/AP$16</f>
        <v/>
      </c>
      <c r="AQ20" s="57">
        <f>0.5*Monthly!AQ71/AQ$16</f>
        <v/>
      </c>
      <c r="AR20" s="57">
        <f>0.5*Monthly!AR71/AR$16</f>
        <v/>
      </c>
      <c r="AS20" s="57">
        <f>0.5*Monthly!AS71/AS$16</f>
        <v/>
      </c>
      <c r="AT20" s="57">
        <f>0.5*Monthly!AT71/AT$16</f>
        <v/>
      </c>
      <c r="AU20" s="57">
        <f>0.5*Monthly!AU71/AU$16</f>
        <v/>
      </c>
      <c r="AV20" s="57">
        <f>0.5*Monthly!AV71/AV$16</f>
        <v/>
      </c>
      <c r="AW20" s="57">
        <f>0.5*Monthly!AW71/AW$16</f>
        <v/>
      </c>
      <c r="AX20" s="57">
        <f>0.5*Monthly!AX71/AX$16</f>
        <v/>
      </c>
      <c r="AY20" s="57">
        <f>0.5*Monthly!AY71/AY$16</f>
        <v/>
      </c>
      <c r="AZ20" s="57">
        <f>0.5*Monthly!AZ71/AZ$16</f>
        <v/>
      </c>
      <c r="BA20" s="57">
        <f>0.5*Monthly!BA71/BA$16</f>
        <v/>
      </c>
      <c r="BB20" s="57">
        <f>0.5*Monthly!BB71/BB$16</f>
        <v/>
      </c>
      <c r="BC20" s="57">
        <f>0.5*Monthly!BC71/BC$16</f>
        <v/>
      </c>
      <c r="BD20" s="57">
        <f>0.5*Monthly!BD71/BD$16</f>
        <v/>
      </c>
      <c r="BE20" s="57">
        <f>0.5*Monthly!BE71/BE$16</f>
        <v/>
      </c>
      <c r="BF20" s="57">
        <f>0.5*Monthly!BF71/BF$16</f>
        <v/>
      </c>
      <c r="BG20" s="57">
        <f>0.5*Monthly!BG71/BG$16</f>
        <v/>
      </c>
      <c r="BH20" s="57">
        <f>0.5*Monthly!BH71/BH$16</f>
        <v/>
      </c>
      <c r="BI20" s="57">
        <f>0.5*Monthly!BI71/BI$16</f>
        <v/>
      </c>
      <c r="BJ20" s="57">
        <f>0.5*Monthly!BJ71/BJ$16</f>
        <v/>
      </c>
    </row>
    <row r="21">
      <c r="A21" s="43" t="n"/>
      <c r="B21" s="43" t="inlineStr">
        <is>
          <t>Platform 1 Seller Rollover</t>
        </is>
      </c>
      <c r="C21" s="57">
        <f>IF(C4=Assumptions!$F$6,Assumptions!$C$47*Assumptions!$C$51/C$16,0)</f>
        <v/>
      </c>
      <c r="D21" s="57">
        <f>IF(D4=Assumptions!$F$6,Assumptions!$C$47*Assumptions!$C$51/D$16,0)</f>
        <v/>
      </c>
      <c r="E21" s="57">
        <f>IF(E4=Assumptions!$F$6,Assumptions!$C$47*Assumptions!$C$51/E$16,0)</f>
        <v/>
      </c>
      <c r="F21" s="57">
        <f>IF(F4=Assumptions!$F$6,Assumptions!$C$47*Assumptions!$C$51/F$16,0)</f>
        <v/>
      </c>
      <c r="G21" s="57">
        <f>IF(G4=Assumptions!$F$6,Assumptions!$C$47*Assumptions!$C$51/G$16,0)</f>
        <v/>
      </c>
      <c r="H21" s="57">
        <f>IF(H4=Assumptions!$F$6,Assumptions!$C$47*Assumptions!$C$51/H$16,0)</f>
        <v/>
      </c>
      <c r="I21" s="57">
        <f>IF(I4=Assumptions!$F$6,Assumptions!$C$47*Assumptions!$C$51/I$16,0)</f>
        <v/>
      </c>
      <c r="J21" s="57">
        <f>IF(J4=Assumptions!$F$6,Assumptions!$C$47*Assumptions!$C$51/J$16,0)</f>
        <v/>
      </c>
      <c r="K21" s="57">
        <f>IF(K4=Assumptions!$F$6,Assumptions!$C$47*Assumptions!$C$51/K$16,0)</f>
        <v/>
      </c>
      <c r="L21" s="57">
        <f>IF(L4=Assumptions!$F$6,Assumptions!$C$47*Assumptions!$C$51/L$16,0)</f>
        <v/>
      </c>
      <c r="M21" s="57">
        <f>IF(M4=Assumptions!$F$6,Assumptions!$C$47*Assumptions!$C$51/M$16,0)</f>
        <v/>
      </c>
      <c r="N21" s="57">
        <f>IF(N4=Assumptions!$F$6,Assumptions!$C$47*Assumptions!$C$51/N$16,0)</f>
        <v/>
      </c>
      <c r="O21" s="57">
        <f>IF(O4=Assumptions!$F$6,Assumptions!$C$47*Assumptions!$C$51/O$16,0)</f>
        <v/>
      </c>
      <c r="P21" s="57">
        <f>IF(P4=Assumptions!$F$6,Assumptions!$C$47*Assumptions!$C$51/P$16,0)</f>
        <v/>
      </c>
      <c r="Q21" s="57">
        <f>IF(Q4=Assumptions!$F$6,Assumptions!$C$47*Assumptions!$C$51/Q$16,0)</f>
        <v/>
      </c>
      <c r="R21" s="57">
        <f>IF(R4=Assumptions!$F$6,Assumptions!$C$47*Assumptions!$C$51/R$16,0)</f>
        <v/>
      </c>
      <c r="S21" s="57">
        <f>IF(S4=Assumptions!$F$6,Assumptions!$C$47*Assumptions!$C$51/S$16,0)</f>
        <v/>
      </c>
      <c r="T21" s="57">
        <f>IF(T4=Assumptions!$F$6,Assumptions!$C$47*Assumptions!$C$51/T$16,0)</f>
        <v/>
      </c>
      <c r="U21" s="57">
        <f>IF(U4=Assumptions!$F$6,Assumptions!$C$47*Assumptions!$C$51/U$16,0)</f>
        <v/>
      </c>
      <c r="V21" s="57">
        <f>IF(V4=Assumptions!$F$6,Assumptions!$C$47*Assumptions!$C$51/V$16,0)</f>
        <v/>
      </c>
      <c r="W21" s="57">
        <f>IF(W4=Assumptions!$F$6,Assumptions!$C$47*Assumptions!$C$51/W$16,0)</f>
        <v/>
      </c>
      <c r="X21" s="57">
        <f>IF(X4=Assumptions!$F$6,Assumptions!$C$47*Assumptions!$C$51/X$16,0)</f>
        <v/>
      </c>
      <c r="Y21" s="57">
        <f>IF(Y4=Assumptions!$F$6,Assumptions!$C$47*Assumptions!$C$51/Y$16,0)</f>
        <v/>
      </c>
      <c r="Z21" s="57">
        <f>IF(Z4=Assumptions!$F$6,Assumptions!$C$47*Assumptions!$C$51/Z$16,0)</f>
        <v/>
      </c>
      <c r="AA21" s="57">
        <f>IF(AA4=Assumptions!$F$6,Assumptions!$C$47*Assumptions!$C$51/AA$16,0)</f>
        <v/>
      </c>
      <c r="AB21" s="57">
        <f>IF(AB4=Assumptions!$F$6,Assumptions!$C$47*Assumptions!$C$51/AB$16,0)</f>
        <v/>
      </c>
      <c r="AC21" s="57">
        <f>IF(AC4=Assumptions!$F$6,Assumptions!$C$47*Assumptions!$C$51/AC$16,0)</f>
        <v/>
      </c>
      <c r="AD21" s="57">
        <f>IF(AD4=Assumptions!$F$6,Assumptions!$C$47*Assumptions!$C$51/AD$16,0)</f>
        <v/>
      </c>
      <c r="AE21" s="57">
        <f>IF(AE4=Assumptions!$F$6,Assumptions!$C$47*Assumptions!$C$51/AE$16,0)</f>
        <v/>
      </c>
      <c r="AF21" s="57">
        <f>IF(AF4=Assumptions!$F$6,Assumptions!$C$47*Assumptions!$C$51/AF$16,0)</f>
        <v/>
      </c>
      <c r="AG21" s="57">
        <f>IF(AG4=Assumptions!$F$6,Assumptions!$C$47*Assumptions!$C$51/AG$16,0)</f>
        <v/>
      </c>
      <c r="AH21" s="57">
        <f>IF(AH4=Assumptions!$F$6,Assumptions!$C$47*Assumptions!$C$51/AH$16,0)</f>
        <v/>
      </c>
      <c r="AI21" s="57">
        <f>IF(AI4=Assumptions!$F$6,Assumptions!$C$47*Assumptions!$C$51/AI$16,0)</f>
        <v/>
      </c>
      <c r="AJ21" s="57">
        <f>IF(AJ4=Assumptions!$F$6,Assumptions!$C$47*Assumptions!$C$51/AJ$16,0)</f>
        <v/>
      </c>
      <c r="AK21" s="57">
        <f>IF(AK4=Assumptions!$F$6,Assumptions!$C$47*Assumptions!$C$51/AK$16,0)</f>
        <v/>
      </c>
      <c r="AL21" s="57">
        <f>IF(AL4=Assumptions!$F$6,Assumptions!$C$47*Assumptions!$C$51/AL$16,0)</f>
        <v/>
      </c>
      <c r="AM21" s="57">
        <f>IF(AM4=Assumptions!$F$6,Assumptions!$C$47*Assumptions!$C$51/AM$16,0)</f>
        <v/>
      </c>
      <c r="AN21" s="57">
        <f>IF(AN4=Assumptions!$F$6,Assumptions!$C$47*Assumptions!$C$51/AN$16,0)</f>
        <v/>
      </c>
      <c r="AO21" s="57">
        <f>IF(AO4=Assumptions!$F$6,Assumptions!$C$47*Assumptions!$C$51/AO$16,0)</f>
        <v/>
      </c>
      <c r="AP21" s="57">
        <f>IF(AP4=Assumptions!$F$6,Assumptions!$C$47*Assumptions!$C$51/AP$16,0)</f>
        <v/>
      </c>
      <c r="AQ21" s="57">
        <f>IF(AQ4=Assumptions!$F$6,Assumptions!$C$47*Assumptions!$C$51/AQ$16,0)</f>
        <v/>
      </c>
      <c r="AR21" s="57">
        <f>IF(AR4=Assumptions!$F$6,Assumptions!$C$47*Assumptions!$C$51/AR$16,0)</f>
        <v/>
      </c>
      <c r="AS21" s="57">
        <f>IF(AS4=Assumptions!$F$6,Assumptions!$C$47*Assumptions!$C$51/AS$16,0)</f>
        <v/>
      </c>
      <c r="AT21" s="57">
        <f>IF(AT4=Assumptions!$F$6,Assumptions!$C$47*Assumptions!$C$51/AT$16,0)</f>
        <v/>
      </c>
      <c r="AU21" s="57">
        <f>IF(AU4=Assumptions!$F$6,Assumptions!$C$47*Assumptions!$C$51/AU$16,0)</f>
        <v/>
      </c>
      <c r="AV21" s="57">
        <f>IF(AV4=Assumptions!$F$6,Assumptions!$C$47*Assumptions!$C$51/AV$16,0)</f>
        <v/>
      </c>
      <c r="AW21" s="57">
        <f>IF(AW4=Assumptions!$F$6,Assumptions!$C$47*Assumptions!$C$51/AW$16,0)</f>
        <v/>
      </c>
      <c r="AX21" s="57">
        <f>IF(AX4=Assumptions!$F$6,Assumptions!$C$47*Assumptions!$C$51/AX$16,0)</f>
        <v/>
      </c>
      <c r="AY21" s="57">
        <f>IF(AY4=Assumptions!$F$6,Assumptions!$C$47*Assumptions!$C$51/AY$16,0)</f>
        <v/>
      </c>
      <c r="AZ21" s="57">
        <f>IF(AZ4=Assumptions!$F$6,Assumptions!$C$47*Assumptions!$C$51/AZ$16,0)</f>
        <v/>
      </c>
      <c r="BA21" s="57">
        <f>IF(BA4=Assumptions!$F$6,Assumptions!$C$47*Assumptions!$C$51/BA$16,0)</f>
        <v/>
      </c>
      <c r="BB21" s="57">
        <f>IF(BB4=Assumptions!$F$6,Assumptions!$C$47*Assumptions!$C$51/BB$16,0)</f>
        <v/>
      </c>
      <c r="BC21" s="57">
        <f>IF(BC4=Assumptions!$F$6,Assumptions!$C$47*Assumptions!$C$51/BC$16,0)</f>
        <v/>
      </c>
      <c r="BD21" s="57">
        <f>IF(BD4=Assumptions!$F$6,Assumptions!$C$47*Assumptions!$C$51/BD$16,0)</f>
        <v/>
      </c>
      <c r="BE21" s="57">
        <f>IF(BE4=Assumptions!$F$6,Assumptions!$C$47*Assumptions!$C$51/BE$16,0)</f>
        <v/>
      </c>
      <c r="BF21" s="57">
        <f>IF(BF4=Assumptions!$F$6,Assumptions!$C$47*Assumptions!$C$51/BF$16,0)</f>
        <v/>
      </c>
      <c r="BG21" s="57">
        <f>IF(BG4=Assumptions!$F$6,Assumptions!$C$47*Assumptions!$C$51/BG$16,0)</f>
        <v/>
      </c>
      <c r="BH21" s="57">
        <f>IF(BH4=Assumptions!$F$6,Assumptions!$C$47*Assumptions!$C$51/BH$16,0)</f>
        <v/>
      </c>
      <c r="BI21" s="57">
        <f>IF(BI4=Assumptions!$F$6,Assumptions!$C$47*Assumptions!$C$51/BI$16,0)</f>
        <v/>
      </c>
      <c r="BJ21" s="57">
        <f>IF(BJ4=Assumptions!$F$6,Assumptions!$C$47*Assumptions!$C$51/BJ$16,0)</f>
        <v/>
      </c>
    </row>
    <row r="22">
      <c r="A22" s="43" t="n"/>
      <c r="B22" s="43" t="inlineStr">
        <is>
          <t>Platform 2 Seller Rollover</t>
        </is>
      </c>
      <c r="C22" s="57">
        <f>IF(C4=Assumptions!$F$7,Assumptions!$C$47*Assumptions!$C$52/C$16,0)</f>
        <v/>
      </c>
      <c r="D22" s="57">
        <f>IF(D4=Assumptions!$F$7,Assumptions!$C$47*Assumptions!$C$52/D$16,0)</f>
        <v/>
      </c>
      <c r="E22" s="57">
        <f>IF(E4=Assumptions!$F$7,Assumptions!$C$47*Assumptions!$C$52/E$16,0)</f>
        <v/>
      </c>
      <c r="F22" s="57">
        <f>IF(F4=Assumptions!$F$7,Assumptions!$C$47*Assumptions!$C$52/F$16,0)</f>
        <v/>
      </c>
      <c r="G22" s="57">
        <f>IF(G4=Assumptions!$F$7,Assumptions!$C$47*Assumptions!$C$52/G$16,0)</f>
        <v/>
      </c>
      <c r="H22" s="57">
        <f>IF(H4=Assumptions!$F$7,Assumptions!$C$47*Assumptions!$C$52/H$16,0)</f>
        <v/>
      </c>
      <c r="I22" s="57">
        <f>IF(I4=Assumptions!$F$7,Assumptions!$C$47*Assumptions!$C$52/I$16,0)</f>
        <v/>
      </c>
      <c r="J22" s="57">
        <f>IF(J4=Assumptions!$F$7,Assumptions!$C$47*Assumptions!$C$52/J$16,0)</f>
        <v/>
      </c>
      <c r="K22" s="57">
        <f>IF(K4=Assumptions!$F$7,Assumptions!$C$47*Assumptions!$C$52/K$16,0)</f>
        <v/>
      </c>
      <c r="L22" s="57">
        <f>IF(L4=Assumptions!$F$7,Assumptions!$C$47*Assumptions!$C$52/L$16,0)</f>
        <v/>
      </c>
      <c r="M22" s="57">
        <f>IF(M4=Assumptions!$F$7,Assumptions!$C$47*Assumptions!$C$52/M$16,0)</f>
        <v/>
      </c>
      <c r="N22" s="57">
        <f>IF(N4=Assumptions!$F$7,Assumptions!$C$47*Assumptions!$C$52/N$16,0)</f>
        <v/>
      </c>
      <c r="O22" s="57">
        <f>IF(O4=Assumptions!$F$7,Assumptions!$C$47*Assumptions!$C$52/O$16,0)</f>
        <v/>
      </c>
      <c r="P22" s="57">
        <f>IF(P4=Assumptions!$F$7,Assumptions!$C$47*Assumptions!$C$52/P$16,0)</f>
        <v/>
      </c>
      <c r="Q22" s="57">
        <f>IF(Q4=Assumptions!$F$7,Assumptions!$C$47*Assumptions!$C$52/Q$16,0)</f>
        <v/>
      </c>
      <c r="R22" s="57">
        <f>IF(R4=Assumptions!$F$7,Assumptions!$C$47*Assumptions!$C$52/R$16,0)</f>
        <v/>
      </c>
      <c r="S22" s="57">
        <f>IF(S4=Assumptions!$F$7,Assumptions!$C$47*Assumptions!$C$52/S$16,0)</f>
        <v/>
      </c>
      <c r="T22" s="57">
        <f>IF(T4=Assumptions!$F$7,Assumptions!$C$47*Assumptions!$C$52/T$16,0)</f>
        <v/>
      </c>
      <c r="U22" s="57">
        <f>IF(U4=Assumptions!$F$7,Assumptions!$C$47*Assumptions!$C$52/U$16,0)</f>
        <v/>
      </c>
      <c r="V22" s="57">
        <f>IF(V4=Assumptions!$F$7,Assumptions!$C$47*Assumptions!$C$52/V$16,0)</f>
        <v/>
      </c>
      <c r="W22" s="57">
        <f>IF(W4=Assumptions!$F$7,Assumptions!$C$47*Assumptions!$C$52/W$16,0)</f>
        <v/>
      </c>
      <c r="X22" s="57">
        <f>IF(X4=Assumptions!$F$7,Assumptions!$C$47*Assumptions!$C$52/X$16,0)</f>
        <v/>
      </c>
      <c r="Y22" s="57">
        <f>IF(Y4=Assumptions!$F$7,Assumptions!$C$47*Assumptions!$C$52/Y$16,0)</f>
        <v/>
      </c>
      <c r="Z22" s="57">
        <f>IF(Z4=Assumptions!$F$7,Assumptions!$C$47*Assumptions!$C$52/Z$16,0)</f>
        <v/>
      </c>
      <c r="AA22" s="57">
        <f>IF(AA4=Assumptions!$F$7,Assumptions!$C$47*Assumptions!$C$52/AA$16,0)</f>
        <v/>
      </c>
      <c r="AB22" s="57">
        <f>IF(AB4=Assumptions!$F$7,Assumptions!$C$47*Assumptions!$C$52/AB$16,0)</f>
        <v/>
      </c>
      <c r="AC22" s="57">
        <f>IF(AC4=Assumptions!$F$7,Assumptions!$C$47*Assumptions!$C$52/AC$16,0)</f>
        <v/>
      </c>
      <c r="AD22" s="57">
        <f>IF(AD4=Assumptions!$F$7,Assumptions!$C$47*Assumptions!$C$52/AD$16,0)</f>
        <v/>
      </c>
      <c r="AE22" s="57">
        <f>IF(AE4=Assumptions!$F$7,Assumptions!$C$47*Assumptions!$C$52/AE$16,0)</f>
        <v/>
      </c>
      <c r="AF22" s="57">
        <f>IF(AF4=Assumptions!$F$7,Assumptions!$C$47*Assumptions!$C$52/AF$16,0)</f>
        <v/>
      </c>
      <c r="AG22" s="57">
        <f>IF(AG4=Assumptions!$F$7,Assumptions!$C$47*Assumptions!$C$52/AG$16,0)</f>
        <v/>
      </c>
      <c r="AH22" s="57">
        <f>IF(AH4=Assumptions!$F$7,Assumptions!$C$47*Assumptions!$C$52/AH$16,0)</f>
        <v/>
      </c>
      <c r="AI22" s="57">
        <f>IF(AI4=Assumptions!$F$7,Assumptions!$C$47*Assumptions!$C$52/AI$16,0)</f>
        <v/>
      </c>
      <c r="AJ22" s="57">
        <f>IF(AJ4=Assumptions!$F$7,Assumptions!$C$47*Assumptions!$C$52/AJ$16,0)</f>
        <v/>
      </c>
      <c r="AK22" s="57">
        <f>IF(AK4=Assumptions!$F$7,Assumptions!$C$47*Assumptions!$C$52/AK$16,0)</f>
        <v/>
      </c>
      <c r="AL22" s="57">
        <f>IF(AL4=Assumptions!$F$7,Assumptions!$C$47*Assumptions!$C$52/AL$16,0)</f>
        <v/>
      </c>
      <c r="AM22" s="57">
        <f>IF(AM4=Assumptions!$F$7,Assumptions!$C$47*Assumptions!$C$52/AM$16,0)</f>
        <v/>
      </c>
      <c r="AN22" s="57">
        <f>IF(AN4=Assumptions!$F$7,Assumptions!$C$47*Assumptions!$C$52/AN$16,0)</f>
        <v/>
      </c>
      <c r="AO22" s="57">
        <f>IF(AO4=Assumptions!$F$7,Assumptions!$C$47*Assumptions!$C$52/AO$16,0)</f>
        <v/>
      </c>
      <c r="AP22" s="57">
        <f>IF(AP4=Assumptions!$F$7,Assumptions!$C$47*Assumptions!$C$52/AP$16,0)</f>
        <v/>
      </c>
      <c r="AQ22" s="57">
        <f>IF(AQ4=Assumptions!$F$7,Assumptions!$C$47*Assumptions!$C$52/AQ$16,0)</f>
        <v/>
      </c>
      <c r="AR22" s="57">
        <f>IF(AR4=Assumptions!$F$7,Assumptions!$C$47*Assumptions!$C$52/AR$16,0)</f>
        <v/>
      </c>
      <c r="AS22" s="57">
        <f>IF(AS4=Assumptions!$F$7,Assumptions!$C$47*Assumptions!$C$52/AS$16,0)</f>
        <v/>
      </c>
      <c r="AT22" s="57">
        <f>IF(AT4=Assumptions!$F$7,Assumptions!$C$47*Assumptions!$C$52/AT$16,0)</f>
        <v/>
      </c>
      <c r="AU22" s="57">
        <f>IF(AU4=Assumptions!$F$7,Assumptions!$C$47*Assumptions!$C$52/AU$16,0)</f>
        <v/>
      </c>
      <c r="AV22" s="57">
        <f>IF(AV4=Assumptions!$F$7,Assumptions!$C$47*Assumptions!$C$52/AV$16,0)</f>
        <v/>
      </c>
      <c r="AW22" s="57">
        <f>IF(AW4=Assumptions!$F$7,Assumptions!$C$47*Assumptions!$C$52/AW$16,0)</f>
        <v/>
      </c>
      <c r="AX22" s="57">
        <f>IF(AX4=Assumptions!$F$7,Assumptions!$C$47*Assumptions!$C$52/AX$16,0)</f>
        <v/>
      </c>
      <c r="AY22" s="57">
        <f>IF(AY4=Assumptions!$F$7,Assumptions!$C$47*Assumptions!$C$52/AY$16,0)</f>
        <v/>
      </c>
      <c r="AZ22" s="57">
        <f>IF(AZ4=Assumptions!$F$7,Assumptions!$C$47*Assumptions!$C$52/AZ$16,0)</f>
        <v/>
      </c>
      <c r="BA22" s="57">
        <f>IF(BA4=Assumptions!$F$7,Assumptions!$C$47*Assumptions!$C$52/BA$16,0)</f>
        <v/>
      </c>
      <c r="BB22" s="57">
        <f>IF(BB4=Assumptions!$F$7,Assumptions!$C$47*Assumptions!$C$52/BB$16,0)</f>
        <v/>
      </c>
      <c r="BC22" s="57">
        <f>IF(BC4=Assumptions!$F$7,Assumptions!$C$47*Assumptions!$C$52/BC$16,0)</f>
        <v/>
      </c>
      <c r="BD22" s="57">
        <f>IF(BD4=Assumptions!$F$7,Assumptions!$C$47*Assumptions!$C$52/BD$16,0)</f>
        <v/>
      </c>
      <c r="BE22" s="57">
        <f>IF(BE4=Assumptions!$F$7,Assumptions!$C$47*Assumptions!$C$52/BE$16,0)</f>
        <v/>
      </c>
      <c r="BF22" s="57">
        <f>IF(BF4=Assumptions!$F$7,Assumptions!$C$47*Assumptions!$C$52/BF$16,0)</f>
        <v/>
      </c>
      <c r="BG22" s="57">
        <f>IF(BG4=Assumptions!$F$7,Assumptions!$C$47*Assumptions!$C$52/BG$16,0)</f>
        <v/>
      </c>
      <c r="BH22" s="57">
        <f>IF(BH4=Assumptions!$F$7,Assumptions!$C$47*Assumptions!$C$52/BH$16,0)</f>
        <v/>
      </c>
      <c r="BI22" s="57">
        <f>IF(BI4=Assumptions!$F$7,Assumptions!$C$47*Assumptions!$C$52/BI$16,0)</f>
        <v/>
      </c>
      <c r="BJ22" s="57">
        <f>IF(BJ4=Assumptions!$F$7,Assumptions!$C$47*Assumptions!$C$52/BJ$16,0)</f>
        <v/>
      </c>
    </row>
    <row r="23">
      <c r="A23" s="43" t="n"/>
      <c r="B23" s="43" t="inlineStr">
        <is>
          <t>Add-On 1 Seller Rollover</t>
        </is>
      </c>
      <c r="C23" s="57">
        <f>IF(AND(N(Assumptions!$D$35)&gt;0,C4=((Assumptions!$C$35-1)*12+7)),Assumptions!$C$48*Assumptions!$D$35*Assumptions!$E$35/C$16,0)</f>
        <v/>
      </c>
      <c r="D23" s="57">
        <f>IF(AND(N(Assumptions!$D$35)&gt;0,D4=((Assumptions!$C$35-1)*12+7)),Assumptions!$C$48*Assumptions!$D$35*Assumptions!$E$35/D$16,0)</f>
        <v/>
      </c>
      <c r="E23" s="57">
        <f>IF(AND(N(Assumptions!$D$35)&gt;0,E4=((Assumptions!$C$35-1)*12+7)),Assumptions!$C$48*Assumptions!$D$35*Assumptions!$E$35/E$16,0)</f>
        <v/>
      </c>
      <c r="F23" s="57">
        <f>IF(AND(N(Assumptions!$D$35)&gt;0,F4=((Assumptions!$C$35-1)*12+7)),Assumptions!$C$48*Assumptions!$D$35*Assumptions!$E$35/F$16,0)</f>
        <v/>
      </c>
      <c r="G23" s="57">
        <f>IF(AND(N(Assumptions!$D$35)&gt;0,G4=((Assumptions!$C$35-1)*12+7)),Assumptions!$C$48*Assumptions!$D$35*Assumptions!$E$35/G$16,0)</f>
        <v/>
      </c>
      <c r="H23" s="57">
        <f>IF(AND(N(Assumptions!$D$35)&gt;0,H4=((Assumptions!$C$35-1)*12+7)),Assumptions!$C$48*Assumptions!$D$35*Assumptions!$E$35/H$16,0)</f>
        <v/>
      </c>
      <c r="I23" s="57">
        <f>IF(AND(N(Assumptions!$D$35)&gt;0,I4=((Assumptions!$C$35-1)*12+7)),Assumptions!$C$48*Assumptions!$D$35*Assumptions!$E$35/I$16,0)</f>
        <v/>
      </c>
      <c r="J23" s="57">
        <f>IF(AND(N(Assumptions!$D$35)&gt;0,J4=((Assumptions!$C$35-1)*12+7)),Assumptions!$C$48*Assumptions!$D$35*Assumptions!$E$35/J$16,0)</f>
        <v/>
      </c>
      <c r="K23" s="57">
        <f>IF(AND(N(Assumptions!$D$35)&gt;0,K4=((Assumptions!$C$35-1)*12+7)),Assumptions!$C$48*Assumptions!$D$35*Assumptions!$E$35/K$16,0)</f>
        <v/>
      </c>
      <c r="L23" s="57">
        <f>IF(AND(N(Assumptions!$D$35)&gt;0,L4=((Assumptions!$C$35-1)*12+7)),Assumptions!$C$48*Assumptions!$D$35*Assumptions!$E$35/L$16,0)</f>
        <v/>
      </c>
      <c r="M23" s="57">
        <f>IF(AND(N(Assumptions!$D$35)&gt;0,M4=((Assumptions!$C$35-1)*12+7)),Assumptions!$C$48*Assumptions!$D$35*Assumptions!$E$35/M$16,0)</f>
        <v/>
      </c>
      <c r="N23" s="57">
        <f>IF(AND(N(Assumptions!$D$35)&gt;0,N4=((Assumptions!$C$35-1)*12+7)),Assumptions!$C$48*Assumptions!$D$35*Assumptions!$E$35/N$16,0)</f>
        <v/>
      </c>
      <c r="O23" s="57">
        <f>IF(AND(N(Assumptions!$D$35)&gt;0,O4=((Assumptions!$C$35-1)*12+7)),Assumptions!$C$48*Assumptions!$D$35*Assumptions!$E$35/O$16,0)</f>
        <v/>
      </c>
      <c r="P23" s="57">
        <f>IF(AND(N(Assumptions!$D$35)&gt;0,P4=((Assumptions!$C$35-1)*12+7)),Assumptions!$C$48*Assumptions!$D$35*Assumptions!$E$35/P$16,0)</f>
        <v/>
      </c>
      <c r="Q23" s="57">
        <f>IF(AND(N(Assumptions!$D$35)&gt;0,Q4=((Assumptions!$C$35-1)*12+7)),Assumptions!$C$48*Assumptions!$D$35*Assumptions!$E$35/Q$16,0)</f>
        <v/>
      </c>
      <c r="R23" s="57">
        <f>IF(AND(N(Assumptions!$D$35)&gt;0,R4=((Assumptions!$C$35-1)*12+7)),Assumptions!$C$48*Assumptions!$D$35*Assumptions!$E$35/R$16,0)</f>
        <v/>
      </c>
      <c r="S23" s="57">
        <f>IF(AND(N(Assumptions!$D$35)&gt;0,S4=((Assumptions!$C$35-1)*12+7)),Assumptions!$C$48*Assumptions!$D$35*Assumptions!$E$35/S$16,0)</f>
        <v/>
      </c>
      <c r="T23" s="57">
        <f>IF(AND(N(Assumptions!$D$35)&gt;0,T4=((Assumptions!$C$35-1)*12+7)),Assumptions!$C$48*Assumptions!$D$35*Assumptions!$E$35/T$16,0)</f>
        <v/>
      </c>
      <c r="U23" s="57">
        <f>IF(AND(N(Assumptions!$D$35)&gt;0,U4=((Assumptions!$C$35-1)*12+7)),Assumptions!$C$48*Assumptions!$D$35*Assumptions!$E$35/U$16,0)</f>
        <v/>
      </c>
      <c r="V23" s="57">
        <f>IF(AND(N(Assumptions!$D$35)&gt;0,V4=((Assumptions!$C$35-1)*12+7)),Assumptions!$C$48*Assumptions!$D$35*Assumptions!$E$35/V$16,0)</f>
        <v/>
      </c>
      <c r="W23" s="57">
        <f>IF(AND(N(Assumptions!$D$35)&gt;0,W4=((Assumptions!$C$35-1)*12+7)),Assumptions!$C$48*Assumptions!$D$35*Assumptions!$E$35/W$16,0)</f>
        <v/>
      </c>
      <c r="X23" s="57">
        <f>IF(AND(N(Assumptions!$D$35)&gt;0,X4=((Assumptions!$C$35-1)*12+7)),Assumptions!$C$48*Assumptions!$D$35*Assumptions!$E$35/X$16,0)</f>
        <v/>
      </c>
      <c r="Y23" s="57">
        <f>IF(AND(N(Assumptions!$D$35)&gt;0,Y4=((Assumptions!$C$35-1)*12+7)),Assumptions!$C$48*Assumptions!$D$35*Assumptions!$E$35/Y$16,0)</f>
        <v/>
      </c>
      <c r="Z23" s="57">
        <f>IF(AND(N(Assumptions!$D$35)&gt;0,Z4=((Assumptions!$C$35-1)*12+7)),Assumptions!$C$48*Assumptions!$D$35*Assumptions!$E$35/Z$16,0)</f>
        <v/>
      </c>
      <c r="AA23" s="57">
        <f>IF(AND(N(Assumptions!$D$35)&gt;0,AA4=((Assumptions!$C$35-1)*12+7)),Assumptions!$C$48*Assumptions!$D$35*Assumptions!$E$35/AA$16,0)</f>
        <v/>
      </c>
      <c r="AB23" s="57">
        <f>IF(AND(N(Assumptions!$D$35)&gt;0,AB4=((Assumptions!$C$35-1)*12+7)),Assumptions!$C$48*Assumptions!$D$35*Assumptions!$E$35/AB$16,0)</f>
        <v/>
      </c>
      <c r="AC23" s="57">
        <f>IF(AND(N(Assumptions!$D$35)&gt;0,AC4=((Assumptions!$C$35-1)*12+7)),Assumptions!$C$48*Assumptions!$D$35*Assumptions!$E$35/AC$16,0)</f>
        <v/>
      </c>
      <c r="AD23" s="57">
        <f>IF(AND(N(Assumptions!$D$35)&gt;0,AD4=((Assumptions!$C$35-1)*12+7)),Assumptions!$C$48*Assumptions!$D$35*Assumptions!$E$35/AD$16,0)</f>
        <v/>
      </c>
      <c r="AE23" s="57">
        <f>IF(AND(N(Assumptions!$D$35)&gt;0,AE4=((Assumptions!$C$35-1)*12+7)),Assumptions!$C$48*Assumptions!$D$35*Assumptions!$E$35/AE$16,0)</f>
        <v/>
      </c>
      <c r="AF23" s="57">
        <f>IF(AND(N(Assumptions!$D$35)&gt;0,AF4=((Assumptions!$C$35-1)*12+7)),Assumptions!$C$48*Assumptions!$D$35*Assumptions!$E$35/AF$16,0)</f>
        <v/>
      </c>
      <c r="AG23" s="57">
        <f>IF(AND(N(Assumptions!$D$35)&gt;0,AG4=((Assumptions!$C$35-1)*12+7)),Assumptions!$C$48*Assumptions!$D$35*Assumptions!$E$35/AG$16,0)</f>
        <v/>
      </c>
      <c r="AH23" s="57">
        <f>IF(AND(N(Assumptions!$D$35)&gt;0,AH4=((Assumptions!$C$35-1)*12+7)),Assumptions!$C$48*Assumptions!$D$35*Assumptions!$E$35/AH$16,0)</f>
        <v/>
      </c>
      <c r="AI23" s="57">
        <f>IF(AND(N(Assumptions!$D$35)&gt;0,AI4=((Assumptions!$C$35-1)*12+7)),Assumptions!$C$48*Assumptions!$D$35*Assumptions!$E$35/AI$16,0)</f>
        <v/>
      </c>
      <c r="AJ23" s="57">
        <f>IF(AND(N(Assumptions!$D$35)&gt;0,AJ4=((Assumptions!$C$35-1)*12+7)),Assumptions!$C$48*Assumptions!$D$35*Assumptions!$E$35/AJ$16,0)</f>
        <v/>
      </c>
      <c r="AK23" s="57">
        <f>IF(AND(N(Assumptions!$D$35)&gt;0,AK4=((Assumptions!$C$35-1)*12+7)),Assumptions!$C$48*Assumptions!$D$35*Assumptions!$E$35/AK$16,0)</f>
        <v/>
      </c>
      <c r="AL23" s="57">
        <f>IF(AND(N(Assumptions!$D$35)&gt;0,AL4=((Assumptions!$C$35-1)*12+7)),Assumptions!$C$48*Assumptions!$D$35*Assumptions!$E$35/AL$16,0)</f>
        <v/>
      </c>
      <c r="AM23" s="57">
        <f>IF(AND(N(Assumptions!$D$35)&gt;0,AM4=((Assumptions!$C$35-1)*12+7)),Assumptions!$C$48*Assumptions!$D$35*Assumptions!$E$35/AM$16,0)</f>
        <v/>
      </c>
      <c r="AN23" s="57">
        <f>IF(AND(N(Assumptions!$D$35)&gt;0,AN4=((Assumptions!$C$35-1)*12+7)),Assumptions!$C$48*Assumptions!$D$35*Assumptions!$E$35/AN$16,0)</f>
        <v/>
      </c>
      <c r="AO23" s="57">
        <f>IF(AND(N(Assumptions!$D$35)&gt;0,AO4=((Assumptions!$C$35-1)*12+7)),Assumptions!$C$48*Assumptions!$D$35*Assumptions!$E$35/AO$16,0)</f>
        <v/>
      </c>
      <c r="AP23" s="57">
        <f>IF(AND(N(Assumptions!$D$35)&gt;0,AP4=((Assumptions!$C$35-1)*12+7)),Assumptions!$C$48*Assumptions!$D$35*Assumptions!$E$35/AP$16,0)</f>
        <v/>
      </c>
      <c r="AQ23" s="57">
        <f>IF(AND(N(Assumptions!$D$35)&gt;0,AQ4=((Assumptions!$C$35-1)*12+7)),Assumptions!$C$48*Assumptions!$D$35*Assumptions!$E$35/AQ$16,0)</f>
        <v/>
      </c>
      <c r="AR23" s="57">
        <f>IF(AND(N(Assumptions!$D$35)&gt;0,AR4=((Assumptions!$C$35-1)*12+7)),Assumptions!$C$48*Assumptions!$D$35*Assumptions!$E$35/AR$16,0)</f>
        <v/>
      </c>
      <c r="AS23" s="57">
        <f>IF(AND(N(Assumptions!$D$35)&gt;0,AS4=((Assumptions!$C$35-1)*12+7)),Assumptions!$C$48*Assumptions!$D$35*Assumptions!$E$35/AS$16,0)</f>
        <v/>
      </c>
      <c r="AT23" s="57">
        <f>IF(AND(N(Assumptions!$D$35)&gt;0,AT4=((Assumptions!$C$35-1)*12+7)),Assumptions!$C$48*Assumptions!$D$35*Assumptions!$E$35/AT$16,0)</f>
        <v/>
      </c>
      <c r="AU23" s="57">
        <f>IF(AND(N(Assumptions!$D$35)&gt;0,AU4=((Assumptions!$C$35-1)*12+7)),Assumptions!$C$48*Assumptions!$D$35*Assumptions!$E$35/AU$16,0)</f>
        <v/>
      </c>
      <c r="AV23" s="57">
        <f>IF(AND(N(Assumptions!$D$35)&gt;0,AV4=((Assumptions!$C$35-1)*12+7)),Assumptions!$C$48*Assumptions!$D$35*Assumptions!$E$35/AV$16,0)</f>
        <v/>
      </c>
      <c r="AW23" s="57">
        <f>IF(AND(N(Assumptions!$D$35)&gt;0,AW4=((Assumptions!$C$35-1)*12+7)),Assumptions!$C$48*Assumptions!$D$35*Assumptions!$E$35/AW$16,0)</f>
        <v/>
      </c>
      <c r="AX23" s="57">
        <f>IF(AND(N(Assumptions!$D$35)&gt;0,AX4=((Assumptions!$C$35-1)*12+7)),Assumptions!$C$48*Assumptions!$D$35*Assumptions!$E$35/AX$16,0)</f>
        <v/>
      </c>
      <c r="AY23" s="57">
        <f>IF(AND(N(Assumptions!$D$35)&gt;0,AY4=((Assumptions!$C$35-1)*12+7)),Assumptions!$C$48*Assumptions!$D$35*Assumptions!$E$35/AY$16,0)</f>
        <v/>
      </c>
      <c r="AZ23" s="57">
        <f>IF(AND(N(Assumptions!$D$35)&gt;0,AZ4=((Assumptions!$C$35-1)*12+7)),Assumptions!$C$48*Assumptions!$D$35*Assumptions!$E$35/AZ$16,0)</f>
        <v/>
      </c>
      <c r="BA23" s="57">
        <f>IF(AND(N(Assumptions!$D$35)&gt;0,BA4=((Assumptions!$C$35-1)*12+7)),Assumptions!$C$48*Assumptions!$D$35*Assumptions!$E$35/BA$16,0)</f>
        <v/>
      </c>
      <c r="BB23" s="57">
        <f>IF(AND(N(Assumptions!$D$35)&gt;0,BB4=((Assumptions!$C$35-1)*12+7)),Assumptions!$C$48*Assumptions!$D$35*Assumptions!$E$35/BB$16,0)</f>
        <v/>
      </c>
      <c r="BC23" s="57">
        <f>IF(AND(N(Assumptions!$D$35)&gt;0,BC4=((Assumptions!$C$35-1)*12+7)),Assumptions!$C$48*Assumptions!$D$35*Assumptions!$E$35/BC$16,0)</f>
        <v/>
      </c>
      <c r="BD23" s="57">
        <f>IF(AND(N(Assumptions!$D$35)&gt;0,BD4=((Assumptions!$C$35-1)*12+7)),Assumptions!$C$48*Assumptions!$D$35*Assumptions!$E$35/BD$16,0)</f>
        <v/>
      </c>
      <c r="BE23" s="57">
        <f>IF(AND(N(Assumptions!$D$35)&gt;0,BE4=((Assumptions!$C$35-1)*12+7)),Assumptions!$C$48*Assumptions!$D$35*Assumptions!$E$35/BE$16,0)</f>
        <v/>
      </c>
      <c r="BF23" s="57">
        <f>IF(AND(N(Assumptions!$D$35)&gt;0,BF4=((Assumptions!$C$35-1)*12+7)),Assumptions!$C$48*Assumptions!$D$35*Assumptions!$E$35/BF$16,0)</f>
        <v/>
      </c>
      <c r="BG23" s="57">
        <f>IF(AND(N(Assumptions!$D$35)&gt;0,BG4=((Assumptions!$C$35-1)*12+7)),Assumptions!$C$48*Assumptions!$D$35*Assumptions!$E$35/BG$16,0)</f>
        <v/>
      </c>
      <c r="BH23" s="57">
        <f>IF(AND(N(Assumptions!$D$35)&gt;0,BH4=((Assumptions!$C$35-1)*12+7)),Assumptions!$C$48*Assumptions!$D$35*Assumptions!$E$35/BH$16,0)</f>
        <v/>
      </c>
      <c r="BI23" s="57">
        <f>IF(AND(N(Assumptions!$D$35)&gt;0,BI4=((Assumptions!$C$35-1)*12+7)),Assumptions!$C$48*Assumptions!$D$35*Assumptions!$E$35/BI$16,0)</f>
        <v/>
      </c>
      <c r="BJ23" s="57">
        <f>IF(AND(N(Assumptions!$D$35)&gt;0,BJ4=((Assumptions!$C$35-1)*12+7)),Assumptions!$C$48*Assumptions!$D$35*Assumptions!$E$35/BJ$16,0)</f>
        <v/>
      </c>
    </row>
    <row r="24">
      <c r="A24" s="43" t="n"/>
      <c r="B24" s="43" t="inlineStr">
        <is>
          <t>Add-On 2 Seller Rollover</t>
        </is>
      </c>
      <c r="C24" s="57">
        <f>IF(AND(N(Assumptions!$D$36)&gt;0,C4=((Assumptions!$C$36-1)*12+7)),Assumptions!$C$48*Assumptions!$D$36*Assumptions!$E$36/C$16,0)</f>
        <v/>
      </c>
      <c r="D24" s="57">
        <f>IF(AND(N(Assumptions!$D$36)&gt;0,D4=((Assumptions!$C$36-1)*12+7)),Assumptions!$C$48*Assumptions!$D$36*Assumptions!$E$36/D$16,0)</f>
        <v/>
      </c>
      <c r="E24" s="57">
        <f>IF(AND(N(Assumptions!$D$36)&gt;0,E4=((Assumptions!$C$36-1)*12+7)),Assumptions!$C$48*Assumptions!$D$36*Assumptions!$E$36/E$16,0)</f>
        <v/>
      </c>
      <c r="F24" s="57">
        <f>IF(AND(N(Assumptions!$D$36)&gt;0,F4=((Assumptions!$C$36-1)*12+7)),Assumptions!$C$48*Assumptions!$D$36*Assumptions!$E$36/F$16,0)</f>
        <v/>
      </c>
      <c r="G24" s="57">
        <f>IF(AND(N(Assumptions!$D$36)&gt;0,G4=((Assumptions!$C$36-1)*12+7)),Assumptions!$C$48*Assumptions!$D$36*Assumptions!$E$36/G$16,0)</f>
        <v/>
      </c>
      <c r="H24" s="57">
        <f>IF(AND(N(Assumptions!$D$36)&gt;0,H4=((Assumptions!$C$36-1)*12+7)),Assumptions!$C$48*Assumptions!$D$36*Assumptions!$E$36/H$16,0)</f>
        <v/>
      </c>
      <c r="I24" s="57">
        <f>IF(AND(N(Assumptions!$D$36)&gt;0,I4=((Assumptions!$C$36-1)*12+7)),Assumptions!$C$48*Assumptions!$D$36*Assumptions!$E$36/I$16,0)</f>
        <v/>
      </c>
      <c r="J24" s="57">
        <f>IF(AND(N(Assumptions!$D$36)&gt;0,J4=((Assumptions!$C$36-1)*12+7)),Assumptions!$C$48*Assumptions!$D$36*Assumptions!$E$36/J$16,0)</f>
        <v/>
      </c>
      <c r="K24" s="57">
        <f>IF(AND(N(Assumptions!$D$36)&gt;0,K4=((Assumptions!$C$36-1)*12+7)),Assumptions!$C$48*Assumptions!$D$36*Assumptions!$E$36/K$16,0)</f>
        <v/>
      </c>
      <c r="L24" s="57">
        <f>IF(AND(N(Assumptions!$D$36)&gt;0,L4=((Assumptions!$C$36-1)*12+7)),Assumptions!$C$48*Assumptions!$D$36*Assumptions!$E$36/L$16,0)</f>
        <v/>
      </c>
      <c r="M24" s="57">
        <f>IF(AND(N(Assumptions!$D$36)&gt;0,M4=((Assumptions!$C$36-1)*12+7)),Assumptions!$C$48*Assumptions!$D$36*Assumptions!$E$36/M$16,0)</f>
        <v/>
      </c>
      <c r="N24" s="57">
        <f>IF(AND(N(Assumptions!$D$36)&gt;0,N4=((Assumptions!$C$36-1)*12+7)),Assumptions!$C$48*Assumptions!$D$36*Assumptions!$E$36/N$16,0)</f>
        <v/>
      </c>
      <c r="O24" s="57">
        <f>IF(AND(N(Assumptions!$D$36)&gt;0,O4=((Assumptions!$C$36-1)*12+7)),Assumptions!$C$48*Assumptions!$D$36*Assumptions!$E$36/O$16,0)</f>
        <v/>
      </c>
      <c r="P24" s="57">
        <f>IF(AND(N(Assumptions!$D$36)&gt;0,P4=((Assumptions!$C$36-1)*12+7)),Assumptions!$C$48*Assumptions!$D$36*Assumptions!$E$36/P$16,0)</f>
        <v/>
      </c>
      <c r="Q24" s="57">
        <f>IF(AND(N(Assumptions!$D$36)&gt;0,Q4=((Assumptions!$C$36-1)*12+7)),Assumptions!$C$48*Assumptions!$D$36*Assumptions!$E$36/Q$16,0)</f>
        <v/>
      </c>
      <c r="R24" s="57">
        <f>IF(AND(N(Assumptions!$D$36)&gt;0,R4=((Assumptions!$C$36-1)*12+7)),Assumptions!$C$48*Assumptions!$D$36*Assumptions!$E$36/R$16,0)</f>
        <v/>
      </c>
      <c r="S24" s="57">
        <f>IF(AND(N(Assumptions!$D$36)&gt;0,S4=((Assumptions!$C$36-1)*12+7)),Assumptions!$C$48*Assumptions!$D$36*Assumptions!$E$36/S$16,0)</f>
        <v/>
      </c>
      <c r="T24" s="57">
        <f>IF(AND(N(Assumptions!$D$36)&gt;0,T4=((Assumptions!$C$36-1)*12+7)),Assumptions!$C$48*Assumptions!$D$36*Assumptions!$E$36/T$16,0)</f>
        <v/>
      </c>
      <c r="U24" s="57">
        <f>IF(AND(N(Assumptions!$D$36)&gt;0,U4=((Assumptions!$C$36-1)*12+7)),Assumptions!$C$48*Assumptions!$D$36*Assumptions!$E$36/U$16,0)</f>
        <v/>
      </c>
      <c r="V24" s="57">
        <f>IF(AND(N(Assumptions!$D$36)&gt;0,V4=((Assumptions!$C$36-1)*12+7)),Assumptions!$C$48*Assumptions!$D$36*Assumptions!$E$36/V$16,0)</f>
        <v/>
      </c>
      <c r="W24" s="57">
        <f>IF(AND(N(Assumptions!$D$36)&gt;0,W4=((Assumptions!$C$36-1)*12+7)),Assumptions!$C$48*Assumptions!$D$36*Assumptions!$E$36/W$16,0)</f>
        <v/>
      </c>
      <c r="X24" s="57">
        <f>IF(AND(N(Assumptions!$D$36)&gt;0,X4=((Assumptions!$C$36-1)*12+7)),Assumptions!$C$48*Assumptions!$D$36*Assumptions!$E$36/X$16,0)</f>
        <v/>
      </c>
      <c r="Y24" s="57">
        <f>IF(AND(N(Assumptions!$D$36)&gt;0,Y4=((Assumptions!$C$36-1)*12+7)),Assumptions!$C$48*Assumptions!$D$36*Assumptions!$E$36/Y$16,0)</f>
        <v/>
      </c>
      <c r="Z24" s="57">
        <f>IF(AND(N(Assumptions!$D$36)&gt;0,Z4=((Assumptions!$C$36-1)*12+7)),Assumptions!$C$48*Assumptions!$D$36*Assumptions!$E$36/Z$16,0)</f>
        <v/>
      </c>
      <c r="AA24" s="57">
        <f>IF(AND(N(Assumptions!$D$36)&gt;0,AA4=((Assumptions!$C$36-1)*12+7)),Assumptions!$C$48*Assumptions!$D$36*Assumptions!$E$36/AA$16,0)</f>
        <v/>
      </c>
      <c r="AB24" s="57">
        <f>IF(AND(N(Assumptions!$D$36)&gt;0,AB4=((Assumptions!$C$36-1)*12+7)),Assumptions!$C$48*Assumptions!$D$36*Assumptions!$E$36/AB$16,0)</f>
        <v/>
      </c>
      <c r="AC24" s="57">
        <f>IF(AND(N(Assumptions!$D$36)&gt;0,AC4=((Assumptions!$C$36-1)*12+7)),Assumptions!$C$48*Assumptions!$D$36*Assumptions!$E$36/AC$16,0)</f>
        <v/>
      </c>
      <c r="AD24" s="57">
        <f>IF(AND(N(Assumptions!$D$36)&gt;0,AD4=((Assumptions!$C$36-1)*12+7)),Assumptions!$C$48*Assumptions!$D$36*Assumptions!$E$36/AD$16,0)</f>
        <v/>
      </c>
      <c r="AE24" s="57">
        <f>IF(AND(N(Assumptions!$D$36)&gt;0,AE4=((Assumptions!$C$36-1)*12+7)),Assumptions!$C$48*Assumptions!$D$36*Assumptions!$E$36/AE$16,0)</f>
        <v/>
      </c>
      <c r="AF24" s="57">
        <f>IF(AND(N(Assumptions!$D$36)&gt;0,AF4=((Assumptions!$C$36-1)*12+7)),Assumptions!$C$48*Assumptions!$D$36*Assumptions!$E$36/AF$16,0)</f>
        <v/>
      </c>
      <c r="AG24" s="57">
        <f>IF(AND(N(Assumptions!$D$36)&gt;0,AG4=((Assumptions!$C$36-1)*12+7)),Assumptions!$C$48*Assumptions!$D$36*Assumptions!$E$36/AG$16,0)</f>
        <v/>
      </c>
      <c r="AH24" s="57">
        <f>IF(AND(N(Assumptions!$D$36)&gt;0,AH4=((Assumptions!$C$36-1)*12+7)),Assumptions!$C$48*Assumptions!$D$36*Assumptions!$E$36/AH$16,0)</f>
        <v/>
      </c>
      <c r="AI24" s="57">
        <f>IF(AND(N(Assumptions!$D$36)&gt;0,AI4=((Assumptions!$C$36-1)*12+7)),Assumptions!$C$48*Assumptions!$D$36*Assumptions!$E$36/AI$16,0)</f>
        <v/>
      </c>
      <c r="AJ24" s="57">
        <f>IF(AND(N(Assumptions!$D$36)&gt;0,AJ4=((Assumptions!$C$36-1)*12+7)),Assumptions!$C$48*Assumptions!$D$36*Assumptions!$E$36/AJ$16,0)</f>
        <v/>
      </c>
      <c r="AK24" s="57">
        <f>IF(AND(N(Assumptions!$D$36)&gt;0,AK4=((Assumptions!$C$36-1)*12+7)),Assumptions!$C$48*Assumptions!$D$36*Assumptions!$E$36/AK$16,0)</f>
        <v/>
      </c>
      <c r="AL24" s="57">
        <f>IF(AND(N(Assumptions!$D$36)&gt;0,AL4=((Assumptions!$C$36-1)*12+7)),Assumptions!$C$48*Assumptions!$D$36*Assumptions!$E$36/AL$16,0)</f>
        <v/>
      </c>
      <c r="AM24" s="57">
        <f>IF(AND(N(Assumptions!$D$36)&gt;0,AM4=((Assumptions!$C$36-1)*12+7)),Assumptions!$C$48*Assumptions!$D$36*Assumptions!$E$36/AM$16,0)</f>
        <v/>
      </c>
      <c r="AN24" s="57">
        <f>IF(AND(N(Assumptions!$D$36)&gt;0,AN4=((Assumptions!$C$36-1)*12+7)),Assumptions!$C$48*Assumptions!$D$36*Assumptions!$E$36/AN$16,0)</f>
        <v/>
      </c>
      <c r="AO24" s="57">
        <f>IF(AND(N(Assumptions!$D$36)&gt;0,AO4=((Assumptions!$C$36-1)*12+7)),Assumptions!$C$48*Assumptions!$D$36*Assumptions!$E$36/AO$16,0)</f>
        <v/>
      </c>
      <c r="AP24" s="57">
        <f>IF(AND(N(Assumptions!$D$36)&gt;0,AP4=((Assumptions!$C$36-1)*12+7)),Assumptions!$C$48*Assumptions!$D$36*Assumptions!$E$36/AP$16,0)</f>
        <v/>
      </c>
      <c r="AQ24" s="57">
        <f>IF(AND(N(Assumptions!$D$36)&gt;0,AQ4=((Assumptions!$C$36-1)*12+7)),Assumptions!$C$48*Assumptions!$D$36*Assumptions!$E$36/AQ$16,0)</f>
        <v/>
      </c>
      <c r="AR24" s="57">
        <f>IF(AND(N(Assumptions!$D$36)&gt;0,AR4=((Assumptions!$C$36-1)*12+7)),Assumptions!$C$48*Assumptions!$D$36*Assumptions!$E$36/AR$16,0)</f>
        <v/>
      </c>
      <c r="AS24" s="57">
        <f>IF(AND(N(Assumptions!$D$36)&gt;0,AS4=((Assumptions!$C$36-1)*12+7)),Assumptions!$C$48*Assumptions!$D$36*Assumptions!$E$36/AS$16,0)</f>
        <v/>
      </c>
      <c r="AT24" s="57">
        <f>IF(AND(N(Assumptions!$D$36)&gt;0,AT4=((Assumptions!$C$36-1)*12+7)),Assumptions!$C$48*Assumptions!$D$36*Assumptions!$E$36/AT$16,0)</f>
        <v/>
      </c>
      <c r="AU24" s="57">
        <f>IF(AND(N(Assumptions!$D$36)&gt;0,AU4=((Assumptions!$C$36-1)*12+7)),Assumptions!$C$48*Assumptions!$D$36*Assumptions!$E$36/AU$16,0)</f>
        <v/>
      </c>
      <c r="AV24" s="57">
        <f>IF(AND(N(Assumptions!$D$36)&gt;0,AV4=((Assumptions!$C$36-1)*12+7)),Assumptions!$C$48*Assumptions!$D$36*Assumptions!$E$36/AV$16,0)</f>
        <v/>
      </c>
      <c r="AW24" s="57">
        <f>IF(AND(N(Assumptions!$D$36)&gt;0,AW4=((Assumptions!$C$36-1)*12+7)),Assumptions!$C$48*Assumptions!$D$36*Assumptions!$E$36/AW$16,0)</f>
        <v/>
      </c>
      <c r="AX24" s="57">
        <f>IF(AND(N(Assumptions!$D$36)&gt;0,AX4=((Assumptions!$C$36-1)*12+7)),Assumptions!$C$48*Assumptions!$D$36*Assumptions!$E$36/AX$16,0)</f>
        <v/>
      </c>
      <c r="AY24" s="57">
        <f>IF(AND(N(Assumptions!$D$36)&gt;0,AY4=((Assumptions!$C$36-1)*12+7)),Assumptions!$C$48*Assumptions!$D$36*Assumptions!$E$36/AY$16,0)</f>
        <v/>
      </c>
      <c r="AZ24" s="57">
        <f>IF(AND(N(Assumptions!$D$36)&gt;0,AZ4=((Assumptions!$C$36-1)*12+7)),Assumptions!$C$48*Assumptions!$D$36*Assumptions!$E$36/AZ$16,0)</f>
        <v/>
      </c>
      <c r="BA24" s="57">
        <f>IF(AND(N(Assumptions!$D$36)&gt;0,BA4=((Assumptions!$C$36-1)*12+7)),Assumptions!$C$48*Assumptions!$D$36*Assumptions!$E$36/BA$16,0)</f>
        <v/>
      </c>
      <c r="BB24" s="57">
        <f>IF(AND(N(Assumptions!$D$36)&gt;0,BB4=((Assumptions!$C$36-1)*12+7)),Assumptions!$C$48*Assumptions!$D$36*Assumptions!$E$36/BB$16,0)</f>
        <v/>
      </c>
      <c r="BC24" s="57">
        <f>IF(AND(N(Assumptions!$D$36)&gt;0,BC4=((Assumptions!$C$36-1)*12+7)),Assumptions!$C$48*Assumptions!$D$36*Assumptions!$E$36/BC$16,0)</f>
        <v/>
      </c>
      <c r="BD24" s="57">
        <f>IF(AND(N(Assumptions!$D$36)&gt;0,BD4=((Assumptions!$C$36-1)*12+7)),Assumptions!$C$48*Assumptions!$D$36*Assumptions!$E$36/BD$16,0)</f>
        <v/>
      </c>
      <c r="BE24" s="57">
        <f>IF(AND(N(Assumptions!$D$36)&gt;0,BE4=((Assumptions!$C$36-1)*12+7)),Assumptions!$C$48*Assumptions!$D$36*Assumptions!$E$36/BE$16,0)</f>
        <v/>
      </c>
      <c r="BF24" s="57">
        <f>IF(AND(N(Assumptions!$D$36)&gt;0,BF4=((Assumptions!$C$36-1)*12+7)),Assumptions!$C$48*Assumptions!$D$36*Assumptions!$E$36/BF$16,0)</f>
        <v/>
      </c>
      <c r="BG24" s="57">
        <f>IF(AND(N(Assumptions!$D$36)&gt;0,BG4=((Assumptions!$C$36-1)*12+7)),Assumptions!$C$48*Assumptions!$D$36*Assumptions!$E$36/BG$16,0)</f>
        <v/>
      </c>
      <c r="BH24" s="57">
        <f>IF(AND(N(Assumptions!$D$36)&gt;0,BH4=((Assumptions!$C$36-1)*12+7)),Assumptions!$C$48*Assumptions!$D$36*Assumptions!$E$36/BH$16,0)</f>
        <v/>
      </c>
      <c r="BI24" s="57">
        <f>IF(AND(N(Assumptions!$D$36)&gt;0,BI4=((Assumptions!$C$36-1)*12+7)),Assumptions!$C$48*Assumptions!$D$36*Assumptions!$E$36/BI$16,0)</f>
        <v/>
      </c>
      <c r="BJ24" s="57">
        <f>IF(AND(N(Assumptions!$D$36)&gt;0,BJ4=((Assumptions!$C$36-1)*12+7)),Assumptions!$C$48*Assumptions!$D$36*Assumptions!$E$36/BJ$16,0)</f>
        <v/>
      </c>
    </row>
    <row r="25">
      <c r="A25" s="43" t="n"/>
      <c r="B25" s="43" t="inlineStr">
        <is>
          <t>Add-On 3 Seller Rollover</t>
        </is>
      </c>
      <c r="C25" s="57">
        <f>IF(AND(N(Assumptions!$D$37)&gt;0,C4=((Assumptions!$C$37-1)*12+7)),Assumptions!$C$48*Assumptions!$D$37*Assumptions!$E$37/C$16,0)</f>
        <v/>
      </c>
      <c r="D25" s="57">
        <f>IF(AND(N(Assumptions!$D$37)&gt;0,D4=((Assumptions!$C$37-1)*12+7)),Assumptions!$C$48*Assumptions!$D$37*Assumptions!$E$37/D$16,0)</f>
        <v/>
      </c>
      <c r="E25" s="57">
        <f>IF(AND(N(Assumptions!$D$37)&gt;0,E4=((Assumptions!$C$37-1)*12+7)),Assumptions!$C$48*Assumptions!$D$37*Assumptions!$E$37/E$16,0)</f>
        <v/>
      </c>
      <c r="F25" s="57">
        <f>IF(AND(N(Assumptions!$D$37)&gt;0,F4=((Assumptions!$C$37-1)*12+7)),Assumptions!$C$48*Assumptions!$D$37*Assumptions!$E$37/F$16,0)</f>
        <v/>
      </c>
      <c r="G25" s="57">
        <f>IF(AND(N(Assumptions!$D$37)&gt;0,G4=((Assumptions!$C$37-1)*12+7)),Assumptions!$C$48*Assumptions!$D$37*Assumptions!$E$37/G$16,0)</f>
        <v/>
      </c>
      <c r="H25" s="57">
        <f>IF(AND(N(Assumptions!$D$37)&gt;0,H4=((Assumptions!$C$37-1)*12+7)),Assumptions!$C$48*Assumptions!$D$37*Assumptions!$E$37/H$16,0)</f>
        <v/>
      </c>
      <c r="I25" s="57">
        <f>IF(AND(N(Assumptions!$D$37)&gt;0,I4=((Assumptions!$C$37-1)*12+7)),Assumptions!$C$48*Assumptions!$D$37*Assumptions!$E$37/I$16,0)</f>
        <v/>
      </c>
      <c r="J25" s="57">
        <f>IF(AND(N(Assumptions!$D$37)&gt;0,J4=((Assumptions!$C$37-1)*12+7)),Assumptions!$C$48*Assumptions!$D$37*Assumptions!$E$37/J$16,0)</f>
        <v/>
      </c>
      <c r="K25" s="57">
        <f>IF(AND(N(Assumptions!$D$37)&gt;0,K4=((Assumptions!$C$37-1)*12+7)),Assumptions!$C$48*Assumptions!$D$37*Assumptions!$E$37/K$16,0)</f>
        <v/>
      </c>
      <c r="L25" s="57">
        <f>IF(AND(N(Assumptions!$D$37)&gt;0,L4=((Assumptions!$C$37-1)*12+7)),Assumptions!$C$48*Assumptions!$D$37*Assumptions!$E$37/L$16,0)</f>
        <v/>
      </c>
      <c r="M25" s="57">
        <f>IF(AND(N(Assumptions!$D$37)&gt;0,M4=((Assumptions!$C$37-1)*12+7)),Assumptions!$C$48*Assumptions!$D$37*Assumptions!$E$37/M$16,0)</f>
        <v/>
      </c>
      <c r="N25" s="57">
        <f>IF(AND(N(Assumptions!$D$37)&gt;0,N4=((Assumptions!$C$37-1)*12+7)),Assumptions!$C$48*Assumptions!$D$37*Assumptions!$E$37/N$16,0)</f>
        <v/>
      </c>
      <c r="O25" s="57">
        <f>IF(AND(N(Assumptions!$D$37)&gt;0,O4=((Assumptions!$C$37-1)*12+7)),Assumptions!$C$48*Assumptions!$D$37*Assumptions!$E$37/O$16,0)</f>
        <v/>
      </c>
      <c r="P25" s="57">
        <f>IF(AND(N(Assumptions!$D$37)&gt;0,P4=((Assumptions!$C$37-1)*12+7)),Assumptions!$C$48*Assumptions!$D$37*Assumptions!$E$37/P$16,0)</f>
        <v/>
      </c>
      <c r="Q25" s="57">
        <f>IF(AND(N(Assumptions!$D$37)&gt;0,Q4=((Assumptions!$C$37-1)*12+7)),Assumptions!$C$48*Assumptions!$D$37*Assumptions!$E$37/Q$16,0)</f>
        <v/>
      </c>
      <c r="R25" s="57">
        <f>IF(AND(N(Assumptions!$D$37)&gt;0,R4=((Assumptions!$C$37-1)*12+7)),Assumptions!$C$48*Assumptions!$D$37*Assumptions!$E$37/R$16,0)</f>
        <v/>
      </c>
      <c r="S25" s="57">
        <f>IF(AND(N(Assumptions!$D$37)&gt;0,S4=((Assumptions!$C$37-1)*12+7)),Assumptions!$C$48*Assumptions!$D$37*Assumptions!$E$37/S$16,0)</f>
        <v/>
      </c>
      <c r="T25" s="57">
        <f>IF(AND(N(Assumptions!$D$37)&gt;0,T4=((Assumptions!$C$37-1)*12+7)),Assumptions!$C$48*Assumptions!$D$37*Assumptions!$E$37/T$16,0)</f>
        <v/>
      </c>
      <c r="U25" s="57">
        <f>IF(AND(N(Assumptions!$D$37)&gt;0,U4=((Assumptions!$C$37-1)*12+7)),Assumptions!$C$48*Assumptions!$D$37*Assumptions!$E$37/U$16,0)</f>
        <v/>
      </c>
      <c r="V25" s="57">
        <f>IF(AND(N(Assumptions!$D$37)&gt;0,V4=((Assumptions!$C$37-1)*12+7)),Assumptions!$C$48*Assumptions!$D$37*Assumptions!$E$37/V$16,0)</f>
        <v/>
      </c>
      <c r="W25" s="57">
        <f>IF(AND(N(Assumptions!$D$37)&gt;0,W4=((Assumptions!$C$37-1)*12+7)),Assumptions!$C$48*Assumptions!$D$37*Assumptions!$E$37/W$16,0)</f>
        <v/>
      </c>
      <c r="X25" s="57">
        <f>IF(AND(N(Assumptions!$D$37)&gt;0,X4=((Assumptions!$C$37-1)*12+7)),Assumptions!$C$48*Assumptions!$D$37*Assumptions!$E$37/X$16,0)</f>
        <v/>
      </c>
      <c r="Y25" s="57">
        <f>IF(AND(N(Assumptions!$D$37)&gt;0,Y4=((Assumptions!$C$37-1)*12+7)),Assumptions!$C$48*Assumptions!$D$37*Assumptions!$E$37/Y$16,0)</f>
        <v/>
      </c>
      <c r="Z25" s="57">
        <f>IF(AND(N(Assumptions!$D$37)&gt;0,Z4=((Assumptions!$C$37-1)*12+7)),Assumptions!$C$48*Assumptions!$D$37*Assumptions!$E$37/Z$16,0)</f>
        <v/>
      </c>
      <c r="AA25" s="57">
        <f>IF(AND(N(Assumptions!$D$37)&gt;0,AA4=((Assumptions!$C$37-1)*12+7)),Assumptions!$C$48*Assumptions!$D$37*Assumptions!$E$37/AA$16,0)</f>
        <v/>
      </c>
      <c r="AB25" s="57">
        <f>IF(AND(N(Assumptions!$D$37)&gt;0,AB4=((Assumptions!$C$37-1)*12+7)),Assumptions!$C$48*Assumptions!$D$37*Assumptions!$E$37/AB$16,0)</f>
        <v/>
      </c>
      <c r="AC25" s="57">
        <f>IF(AND(N(Assumptions!$D$37)&gt;0,AC4=((Assumptions!$C$37-1)*12+7)),Assumptions!$C$48*Assumptions!$D$37*Assumptions!$E$37/AC$16,0)</f>
        <v/>
      </c>
      <c r="AD25" s="57">
        <f>IF(AND(N(Assumptions!$D$37)&gt;0,AD4=((Assumptions!$C$37-1)*12+7)),Assumptions!$C$48*Assumptions!$D$37*Assumptions!$E$37/AD$16,0)</f>
        <v/>
      </c>
      <c r="AE25" s="57">
        <f>IF(AND(N(Assumptions!$D$37)&gt;0,AE4=((Assumptions!$C$37-1)*12+7)),Assumptions!$C$48*Assumptions!$D$37*Assumptions!$E$37/AE$16,0)</f>
        <v/>
      </c>
      <c r="AF25" s="57">
        <f>IF(AND(N(Assumptions!$D$37)&gt;0,AF4=((Assumptions!$C$37-1)*12+7)),Assumptions!$C$48*Assumptions!$D$37*Assumptions!$E$37/AF$16,0)</f>
        <v/>
      </c>
      <c r="AG25" s="57">
        <f>IF(AND(N(Assumptions!$D$37)&gt;0,AG4=((Assumptions!$C$37-1)*12+7)),Assumptions!$C$48*Assumptions!$D$37*Assumptions!$E$37/AG$16,0)</f>
        <v/>
      </c>
      <c r="AH25" s="57">
        <f>IF(AND(N(Assumptions!$D$37)&gt;0,AH4=((Assumptions!$C$37-1)*12+7)),Assumptions!$C$48*Assumptions!$D$37*Assumptions!$E$37/AH$16,0)</f>
        <v/>
      </c>
      <c r="AI25" s="57">
        <f>IF(AND(N(Assumptions!$D$37)&gt;0,AI4=((Assumptions!$C$37-1)*12+7)),Assumptions!$C$48*Assumptions!$D$37*Assumptions!$E$37/AI$16,0)</f>
        <v/>
      </c>
      <c r="AJ25" s="57">
        <f>IF(AND(N(Assumptions!$D$37)&gt;0,AJ4=((Assumptions!$C$37-1)*12+7)),Assumptions!$C$48*Assumptions!$D$37*Assumptions!$E$37/AJ$16,0)</f>
        <v/>
      </c>
      <c r="AK25" s="57">
        <f>IF(AND(N(Assumptions!$D$37)&gt;0,AK4=((Assumptions!$C$37-1)*12+7)),Assumptions!$C$48*Assumptions!$D$37*Assumptions!$E$37/AK$16,0)</f>
        <v/>
      </c>
      <c r="AL25" s="57">
        <f>IF(AND(N(Assumptions!$D$37)&gt;0,AL4=((Assumptions!$C$37-1)*12+7)),Assumptions!$C$48*Assumptions!$D$37*Assumptions!$E$37/AL$16,0)</f>
        <v/>
      </c>
      <c r="AM25" s="57">
        <f>IF(AND(N(Assumptions!$D$37)&gt;0,AM4=((Assumptions!$C$37-1)*12+7)),Assumptions!$C$48*Assumptions!$D$37*Assumptions!$E$37/AM$16,0)</f>
        <v/>
      </c>
      <c r="AN25" s="57">
        <f>IF(AND(N(Assumptions!$D$37)&gt;0,AN4=((Assumptions!$C$37-1)*12+7)),Assumptions!$C$48*Assumptions!$D$37*Assumptions!$E$37/AN$16,0)</f>
        <v/>
      </c>
      <c r="AO25" s="57">
        <f>IF(AND(N(Assumptions!$D$37)&gt;0,AO4=((Assumptions!$C$37-1)*12+7)),Assumptions!$C$48*Assumptions!$D$37*Assumptions!$E$37/AO$16,0)</f>
        <v/>
      </c>
      <c r="AP25" s="57">
        <f>IF(AND(N(Assumptions!$D$37)&gt;0,AP4=((Assumptions!$C$37-1)*12+7)),Assumptions!$C$48*Assumptions!$D$37*Assumptions!$E$37/AP$16,0)</f>
        <v/>
      </c>
      <c r="AQ25" s="57">
        <f>IF(AND(N(Assumptions!$D$37)&gt;0,AQ4=((Assumptions!$C$37-1)*12+7)),Assumptions!$C$48*Assumptions!$D$37*Assumptions!$E$37/AQ$16,0)</f>
        <v/>
      </c>
      <c r="AR25" s="57">
        <f>IF(AND(N(Assumptions!$D$37)&gt;0,AR4=((Assumptions!$C$37-1)*12+7)),Assumptions!$C$48*Assumptions!$D$37*Assumptions!$E$37/AR$16,0)</f>
        <v/>
      </c>
      <c r="AS25" s="57">
        <f>IF(AND(N(Assumptions!$D$37)&gt;0,AS4=((Assumptions!$C$37-1)*12+7)),Assumptions!$C$48*Assumptions!$D$37*Assumptions!$E$37/AS$16,0)</f>
        <v/>
      </c>
      <c r="AT25" s="57">
        <f>IF(AND(N(Assumptions!$D$37)&gt;0,AT4=((Assumptions!$C$37-1)*12+7)),Assumptions!$C$48*Assumptions!$D$37*Assumptions!$E$37/AT$16,0)</f>
        <v/>
      </c>
      <c r="AU25" s="57">
        <f>IF(AND(N(Assumptions!$D$37)&gt;0,AU4=((Assumptions!$C$37-1)*12+7)),Assumptions!$C$48*Assumptions!$D$37*Assumptions!$E$37/AU$16,0)</f>
        <v/>
      </c>
      <c r="AV25" s="57">
        <f>IF(AND(N(Assumptions!$D$37)&gt;0,AV4=((Assumptions!$C$37-1)*12+7)),Assumptions!$C$48*Assumptions!$D$37*Assumptions!$E$37/AV$16,0)</f>
        <v/>
      </c>
      <c r="AW25" s="57">
        <f>IF(AND(N(Assumptions!$D$37)&gt;0,AW4=((Assumptions!$C$37-1)*12+7)),Assumptions!$C$48*Assumptions!$D$37*Assumptions!$E$37/AW$16,0)</f>
        <v/>
      </c>
      <c r="AX25" s="57">
        <f>IF(AND(N(Assumptions!$D$37)&gt;0,AX4=((Assumptions!$C$37-1)*12+7)),Assumptions!$C$48*Assumptions!$D$37*Assumptions!$E$37/AX$16,0)</f>
        <v/>
      </c>
      <c r="AY25" s="57">
        <f>IF(AND(N(Assumptions!$D$37)&gt;0,AY4=((Assumptions!$C$37-1)*12+7)),Assumptions!$C$48*Assumptions!$D$37*Assumptions!$E$37/AY$16,0)</f>
        <v/>
      </c>
      <c r="AZ25" s="57">
        <f>IF(AND(N(Assumptions!$D$37)&gt;0,AZ4=((Assumptions!$C$37-1)*12+7)),Assumptions!$C$48*Assumptions!$D$37*Assumptions!$E$37/AZ$16,0)</f>
        <v/>
      </c>
      <c r="BA25" s="57">
        <f>IF(AND(N(Assumptions!$D$37)&gt;0,BA4=((Assumptions!$C$37-1)*12+7)),Assumptions!$C$48*Assumptions!$D$37*Assumptions!$E$37/BA$16,0)</f>
        <v/>
      </c>
      <c r="BB25" s="57">
        <f>IF(AND(N(Assumptions!$D$37)&gt;0,BB4=((Assumptions!$C$37-1)*12+7)),Assumptions!$C$48*Assumptions!$D$37*Assumptions!$E$37/BB$16,0)</f>
        <v/>
      </c>
      <c r="BC25" s="57">
        <f>IF(AND(N(Assumptions!$D$37)&gt;0,BC4=((Assumptions!$C$37-1)*12+7)),Assumptions!$C$48*Assumptions!$D$37*Assumptions!$E$37/BC$16,0)</f>
        <v/>
      </c>
      <c r="BD25" s="57">
        <f>IF(AND(N(Assumptions!$D$37)&gt;0,BD4=((Assumptions!$C$37-1)*12+7)),Assumptions!$C$48*Assumptions!$D$37*Assumptions!$E$37/BD$16,0)</f>
        <v/>
      </c>
      <c r="BE25" s="57">
        <f>IF(AND(N(Assumptions!$D$37)&gt;0,BE4=((Assumptions!$C$37-1)*12+7)),Assumptions!$C$48*Assumptions!$D$37*Assumptions!$E$37/BE$16,0)</f>
        <v/>
      </c>
      <c r="BF25" s="57">
        <f>IF(AND(N(Assumptions!$D$37)&gt;0,BF4=((Assumptions!$C$37-1)*12+7)),Assumptions!$C$48*Assumptions!$D$37*Assumptions!$E$37/BF$16,0)</f>
        <v/>
      </c>
      <c r="BG25" s="57">
        <f>IF(AND(N(Assumptions!$D$37)&gt;0,BG4=((Assumptions!$C$37-1)*12+7)),Assumptions!$C$48*Assumptions!$D$37*Assumptions!$E$37/BG$16,0)</f>
        <v/>
      </c>
      <c r="BH25" s="57">
        <f>IF(AND(N(Assumptions!$D$37)&gt;0,BH4=((Assumptions!$C$37-1)*12+7)),Assumptions!$C$48*Assumptions!$D$37*Assumptions!$E$37/BH$16,0)</f>
        <v/>
      </c>
      <c r="BI25" s="57">
        <f>IF(AND(N(Assumptions!$D$37)&gt;0,BI4=((Assumptions!$C$37-1)*12+7)),Assumptions!$C$48*Assumptions!$D$37*Assumptions!$E$37/BI$16,0)</f>
        <v/>
      </c>
      <c r="BJ25" s="57">
        <f>IF(AND(N(Assumptions!$D$37)&gt;0,BJ4=((Assumptions!$C$37-1)*12+7)),Assumptions!$C$48*Assumptions!$D$37*Assumptions!$E$37/BJ$16,0)</f>
        <v/>
      </c>
    </row>
    <row r="26">
      <c r="A26" s="43" t="n"/>
      <c r="B26" s="43" t="inlineStr">
        <is>
          <t>Add-On 4 Seller Rollover</t>
        </is>
      </c>
      <c r="C26" s="57">
        <f>IF(AND(N(Assumptions!$D$38)&gt;0,C4=((Assumptions!$C$38-1)*12+7)),Assumptions!$C$48*Assumptions!$D$38*Assumptions!$E$38/C$16,0)</f>
        <v/>
      </c>
      <c r="D26" s="57">
        <f>IF(AND(N(Assumptions!$D$38)&gt;0,D4=((Assumptions!$C$38-1)*12+7)),Assumptions!$C$48*Assumptions!$D$38*Assumptions!$E$38/D$16,0)</f>
        <v/>
      </c>
      <c r="E26" s="57">
        <f>IF(AND(N(Assumptions!$D$38)&gt;0,E4=((Assumptions!$C$38-1)*12+7)),Assumptions!$C$48*Assumptions!$D$38*Assumptions!$E$38/E$16,0)</f>
        <v/>
      </c>
      <c r="F26" s="57">
        <f>IF(AND(N(Assumptions!$D$38)&gt;0,F4=((Assumptions!$C$38-1)*12+7)),Assumptions!$C$48*Assumptions!$D$38*Assumptions!$E$38/F$16,0)</f>
        <v/>
      </c>
      <c r="G26" s="57">
        <f>IF(AND(N(Assumptions!$D$38)&gt;0,G4=((Assumptions!$C$38-1)*12+7)),Assumptions!$C$48*Assumptions!$D$38*Assumptions!$E$38/G$16,0)</f>
        <v/>
      </c>
      <c r="H26" s="57">
        <f>IF(AND(N(Assumptions!$D$38)&gt;0,H4=((Assumptions!$C$38-1)*12+7)),Assumptions!$C$48*Assumptions!$D$38*Assumptions!$E$38/H$16,0)</f>
        <v/>
      </c>
      <c r="I26" s="57">
        <f>IF(AND(N(Assumptions!$D$38)&gt;0,I4=((Assumptions!$C$38-1)*12+7)),Assumptions!$C$48*Assumptions!$D$38*Assumptions!$E$38/I$16,0)</f>
        <v/>
      </c>
      <c r="J26" s="57">
        <f>IF(AND(N(Assumptions!$D$38)&gt;0,J4=((Assumptions!$C$38-1)*12+7)),Assumptions!$C$48*Assumptions!$D$38*Assumptions!$E$38/J$16,0)</f>
        <v/>
      </c>
      <c r="K26" s="57">
        <f>IF(AND(N(Assumptions!$D$38)&gt;0,K4=((Assumptions!$C$38-1)*12+7)),Assumptions!$C$48*Assumptions!$D$38*Assumptions!$E$38/K$16,0)</f>
        <v/>
      </c>
      <c r="L26" s="57">
        <f>IF(AND(N(Assumptions!$D$38)&gt;0,L4=((Assumptions!$C$38-1)*12+7)),Assumptions!$C$48*Assumptions!$D$38*Assumptions!$E$38/L$16,0)</f>
        <v/>
      </c>
      <c r="M26" s="57">
        <f>IF(AND(N(Assumptions!$D$38)&gt;0,M4=((Assumptions!$C$38-1)*12+7)),Assumptions!$C$48*Assumptions!$D$38*Assumptions!$E$38/M$16,0)</f>
        <v/>
      </c>
      <c r="N26" s="57">
        <f>IF(AND(N(Assumptions!$D$38)&gt;0,N4=((Assumptions!$C$38-1)*12+7)),Assumptions!$C$48*Assumptions!$D$38*Assumptions!$E$38/N$16,0)</f>
        <v/>
      </c>
      <c r="O26" s="57">
        <f>IF(AND(N(Assumptions!$D$38)&gt;0,O4=((Assumptions!$C$38-1)*12+7)),Assumptions!$C$48*Assumptions!$D$38*Assumptions!$E$38/O$16,0)</f>
        <v/>
      </c>
      <c r="P26" s="57">
        <f>IF(AND(N(Assumptions!$D$38)&gt;0,P4=((Assumptions!$C$38-1)*12+7)),Assumptions!$C$48*Assumptions!$D$38*Assumptions!$E$38/P$16,0)</f>
        <v/>
      </c>
      <c r="Q26" s="57">
        <f>IF(AND(N(Assumptions!$D$38)&gt;0,Q4=((Assumptions!$C$38-1)*12+7)),Assumptions!$C$48*Assumptions!$D$38*Assumptions!$E$38/Q$16,0)</f>
        <v/>
      </c>
      <c r="R26" s="57">
        <f>IF(AND(N(Assumptions!$D$38)&gt;0,R4=((Assumptions!$C$38-1)*12+7)),Assumptions!$C$48*Assumptions!$D$38*Assumptions!$E$38/R$16,0)</f>
        <v/>
      </c>
      <c r="S26" s="57">
        <f>IF(AND(N(Assumptions!$D$38)&gt;0,S4=((Assumptions!$C$38-1)*12+7)),Assumptions!$C$48*Assumptions!$D$38*Assumptions!$E$38/S$16,0)</f>
        <v/>
      </c>
      <c r="T26" s="57">
        <f>IF(AND(N(Assumptions!$D$38)&gt;0,T4=((Assumptions!$C$38-1)*12+7)),Assumptions!$C$48*Assumptions!$D$38*Assumptions!$E$38/T$16,0)</f>
        <v/>
      </c>
      <c r="U26" s="57">
        <f>IF(AND(N(Assumptions!$D$38)&gt;0,U4=((Assumptions!$C$38-1)*12+7)),Assumptions!$C$48*Assumptions!$D$38*Assumptions!$E$38/U$16,0)</f>
        <v/>
      </c>
      <c r="V26" s="57">
        <f>IF(AND(N(Assumptions!$D$38)&gt;0,V4=((Assumptions!$C$38-1)*12+7)),Assumptions!$C$48*Assumptions!$D$38*Assumptions!$E$38/V$16,0)</f>
        <v/>
      </c>
      <c r="W26" s="57">
        <f>IF(AND(N(Assumptions!$D$38)&gt;0,W4=((Assumptions!$C$38-1)*12+7)),Assumptions!$C$48*Assumptions!$D$38*Assumptions!$E$38/W$16,0)</f>
        <v/>
      </c>
      <c r="X26" s="57">
        <f>IF(AND(N(Assumptions!$D$38)&gt;0,X4=((Assumptions!$C$38-1)*12+7)),Assumptions!$C$48*Assumptions!$D$38*Assumptions!$E$38/X$16,0)</f>
        <v/>
      </c>
      <c r="Y26" s="57">
        <f>IF(AND(N(Assumptions!$D$38)&gt;0,Y4=((Assumptions!$C$38-1)*12+7)),Assumptions!$C$48*Assumptions!$D$38*Assumptions!$E$38/Y$16,0)</f>
        <v/>
      </c>
      <c r="Z26" s="57">
        <f>IF(AND(N(Assumptions!$D$38)&gt;0,Z4=((Assumptions!$C$38-1)*12+7)),Assumptions!$C$48*Assumptions!$D$38*Assumptions!$E$38/Z$16,0)</f>
        <v/>
      </c>
      <c r="AA26" s="57">
        <f>IF(AND(N(Assumptions!$D$38)&gt;0,AA4=((Assumptions!$C$38-1)*12+7)),Assumptions!$C$48*Assumptions!$D$38*Assumptions!$E$38/AA$16,0)</f>
        <v/>
      </c>
      <c r="AB26" s="57">
        <f>IF(AND(N(Assumptions!$D$38)&gt;0,AB4=((Assumptions!$C$38-1)*12+7)),Assumptions!$C$48*Assumptions!$D$38*Assumptions!$E$38/AB$16,0)</f>
        <v/>
      </c>
      <c r="AC26" s="57">
        <f>IF(AND(N(Assumptions!$D$38)&gt;0,AC4=((Assumptions!$C$38-1)*12+7)),Assumptions!$C$48*Assumptions!$D$38*Assumptions!$E$38/AC$16,0)</f>
        <v/>
      </c>
      <c r="AD26" s="57">
        <f>IF(AND(N(Assumptions!$D$38)&gt;0,AD4=((Assumptions!$C$38-1)*12+7)),Assumptions!$C$48*Assumptions!$D$38*Assumptions!$E$38/AD$16,0)</f>
        <v/>
      </c>
      <c r="AE26" s="57">
        <f>IF(AND(N(Assumptions!$D$38)&gt;0,AE4=((Assumptions!$C$38-1)*12+7)),Assumptions!$C$48*Assumptions!$D$38*Assumptions!$E$38/AE$16,0)</f>
        <v/>
      </c>
      <c r="AF26" s="57">
        <f>IF(AND(N(Assumptions!$D$38)&gt;0,AF4=((Assumptions!$C$38-1)*12+7)),Assumptions!$C$48*Assumptions!$D$38*Assumptions!$E$38/AF$16,0)</f>
        <v/>
      </c>
      <c r="AG26" s="57">
        <f>IF(AND(N(Assumptions!$D$38)&gt;0,AG4=((Assumptions!$C$38-1)*12+7)),Assumptions!$C$48*Assumptions!$D$38*Assumptions!$E$38/AG$16,0)</f>
        <v/>
      </c>
      <c r="AH26" s="57">
        <f>IF(AND(N(Assumptions!$D$38)&gt;0,AH4=((Assumptions!$C$38-1)*12+7)),Assumptions!$C$48*Assumptions!$D$38*Assumptions!$E$38/AH$16,0)</f>
        <v/>
      </c>
      <c r="AI26" s="57">
        <f>IF(AND(N(Assumptions!$D$38)&gt;0,AI4=((Assumptions!$C$38-1)*12+7)),Assumptions!$C$48*Assumptions!$D$38*Assumptions!$E$38/AI$16,0)</f>
        <v/>
      </c>
      <c r="AJ26" s="57">
        <f>IF(AND(N(Assumptions!$D$38)&gt;0,AJ4=((Assumptions!$C$38-1)*12+7)),Assumptions!$C$48*Assumptions!$D$38*Assumptions!$E$38/AJ$16,0)</f>
        <v/>
      </c>
      <c r="AK26" s="57">
        <f>IF(AND(N(Assumptions!$D$38)&gt;0,AK4=((Assumptions!$C$38-1)*12+7)),Assumptions!$C$48*Assumptions!$D$38*Assumptions!$E$38/AK$16,0)</f>
        <v/>
      </c>
      <c r="AL26" s="57">
        <f>IF(AND(N(Assumptions!$D$38)&gt;0,AL4=((Assumptions!$C$38-1)*12+7)),Assumptions!$C$48*Assumptions!$D$38*Assumptions!$E$38/AL$16,0)</f>
        <v/>
      </c>
      <c r="AM26" s="57">
        <f>IF(AND(N(Assumptions!$D$38)&gt;0,AM4=((Assumptions!$C$38-1)*12+7)),Assumptions!$C$48*Assumptions!$D$38*Assumptions!$E$38/AM$16,0)</f>
        <v/>
      </c>
      <c r="AN26" s="57">
        <f>IF(AND(N(Assumptions!$D$38)&gt;0,AN4=((Assumptions!$C$38-1)*12+7)),Assumptions!$C$48*Assumptions!$D$38*Assumptions!$E$38/AN$16,0)</f>
        <v/>
      </c>
      <c r="AO26" s="57">
        <f>IF(AND(N(Assumptions!$D$38)&gt;0,AO4=((Assumptions!$C$38-1)*12+7)),Assumptions!$C$48*Assumptions!$D$38*Assumptions!$E$38/AO$16,0)</f>
        <v/>
      </c>
      <c r="AP26" s="57">
        <f>IF(AND(N(Assumptions!$D$38)&gt;0,AP4=((Assumptions!$C$38-1)*12+7)),Assumptions!$C$48*Assumptions!$D$38*Assumptions!$E$38/AP$16,0)</f>
        <v/>
      </c>
      <c r="AQ26" s="57">
        <f>IF(AND(N(Assumptions!$D$38)&gt;0,AQ4=((Assumptions!$C$38-1)*12+7)),Assumptions!$C$48*Assumptions!$D$38*Assumptions!$E$38/AQ$16,0)</f>
        <v/>
      </c>
      <c r="AR26" s="57">
        <f>IF(AND(N(Assumptions!$D$38)&gt;0,AR4=((Assumptions!$C$38-1)*12+7)),Assumptions!$C$48*Assumptions!$D$38*Assumptions!$E$38/AR$16,0)</f>
        <v/>
      </c>
      <c r="AS26" s="57">
        <f>IF(AND(N(Assumptions!$D$38)&gt;0,AS4=((Assumptions!$C$38-1)*12+7)),Assumptions!$C$48*Assumptions!$D$38*Assumptions!$E$38/AS$16,0)</f>
        <v/>
      </c>
      <c r="AT26" s="57">
        <f>IF(AND(N(Assumptions!$D$38)&gt;0,AT4=((Assumptions!$C$38-1)*12+7)),Assumptions!$C$48*Assumptions!$D$38*Assumptions!$E$38/AT$16,0)</f>
        <v/>
      </c>
      <c r="AU26" s="57">
        <f>IF(AND(N(Assumptions!$D$38)&gt;0,AU4=((Assumptions!$C$38-1)*12+7)),Assumptions!$C$48*Assumptions!$D$38*Assumptions!$E$38/AU$16,0)</f>
        <v/>
      </c>
      <c r="AV26" s="57">
        <f>IF(AND(N(Assumptions!$D$38)&gt;0,AV4=((Assumptions!$C$38-1)*12+7)),Assumptions!$C$48*Assumptions!$D$38*Assumptions!$E$38/AV$16,0)</f>
        <v/>
      </c>
      <c r="AW26" s="57">
        <f>IF(AND(N(Assumptions!$D$38)&gt;0,AW4=((Assumptions!$C$38-1)*12+7)),Assumptions!$C$48*Assumptions!$D$38*Assumptions!$E$38/AW$16,0)</f>
        <v/>
      </c>
      <c r="AX26" s="57">
        <f>IF(AND(N(Assumptions!$D$38)&gt;0,AX4=((Assumptions!$C$38-1)*12+7)),Assumptions!$C$48*Assumptions!$D$38*Assumptions!$E$38/AX$16,0)</f>
        <v/>
      </c>
      <c r="AY26" s="57">
        <f>IF(AND(N(Assumptions!$D$38)&gt;0,AY4=((Assumptions!$C$38-1)*12+7)),Assumptions!$C$48*Assumptions!$D$38*Assumptions!$E$38/AY$16,0)</f>
        <v/>
      </c>
      <c r="AZ26" s="57">
        <f>IF(AND(N(Assumptions!$D$38)&gt;0,AZ4=((Assumptions!$C$38-1)*12+7)),Assumptions!$C$48*Assumptions!$D$38*Assumptions!$E$38/AZ$16,0)</f>
        <v/>
      </c>
      <c r="BA26" s="57">
        <f>IF(AND(N(Assumptions!$D$38)&gt;0,BA4=((Assumptions!$C$38-1)*12+7)),Assumptions!$C$48*Assumptions!$D$38*Assumptions!$E$38/BA$16,0)</f>
        <v/>
      </c>
      <c r="BB26" s="57">
        <f>IF(AND(N(Assumptions!$D$38)&gt;0,BB4=((Assumptions!$C$38-1)*12+7)),Assumptions!$C$48*Assumptions!$D$38*Assumptions!$E$38/BB$16,0)</f>
        <v/>
      </c>
      <c r="BC26" s="57">
        <f>IF(AND(N(Assumptions!$D$38)&gt;0,BC4=((Assumptions!$C$38-1)*12+7)),Assumptions!$C$48*Assumptions!$D$38*Assumptions!$E$38/BC$16,0)</f>
        <v/>
      </c>
      <c r="BD26" s="57">
        <f>IF(AND(N(Assumptions!$D$38)&gt;0,BD4=((Assumptions!$C$38-1)*12+7)),Assumptions!$C$48*Assumptions!$D$38*Assumptions!$E$38/BD$16,0)</f>
        <v/>
      </c>
      <c r="BE26" s="57">
        <f>IF(AND(N(Assumptions!$D$38)&gt;0,BE4=((Assumptions!$C$38-1)*12+7)),Assumptions!$C$48*Assumptions!$D$38*Assumptions!$E$38/BE$16,0)</f>
        <v/>
      </c>
      <c r="BF26" s="57">
        <f>IF(AND(N(Assumptions!$D$38)&gt;0,BF4=((Assumptions!$C$38-1)*12+7)),Assumptions!$C$48*Assumptions!$D$38*Assumptions!$E$38/BF$16,0)</f>
        <v/>
      </c>
      <c r="BG26" s="57">
        <f>IF(AND(N(Assumptions!$D$38)&gt;0,BG4=((Assumptions!$C$38-1)*12+7)),Assumptions!$C$48*Assumptions!$D$38*Assumptions!$E$38/BG$16,0)</f>
        <v/>
      </c>
      <c r="BH26" s="57">
        <f>IF(AND(N(Assumptions!$D$38)&gt;0,BH4=((Assumptions!$C$38-1)*12+7)),Assumptions!$C$48*Assumptions!$D$38*Assumptions!$E$38/BH$16,0)</f>
        <v/>
      </c>
      <c r="BI26" s="57">
        <f>IF(AND(N(Assumptions!$D$38)&gt;0,BI4=((Assumptions!$C$38-1)*12+7)),Assumptions!$C$48*Assumptions!$D$38*Assumptions!$E$38/BI$16,0)</f>
        <v/>
      </c>
      <c r="BJ26" s="57">
        <f>IF(AND(N(Assumptions!$D$38)&gt;0,BJ4=((Assumptions!$C$38-1)*12+7)),Assumptions!$C$48*Assumptions!$D$38*Assumptions!$E$38/BJ$16,0)</f>
        <v/>
      </c>
    </row>
    <row r="27">
      <c r="A27" s="43" t="n"/>
      <c r="B27" s="43" t="inlineStr">
        <is>
          <t>Add-On 5 Seller Rollover</t>
        </is>
      </c>
      <c r="C27" s="57">
        <f>IF(AND(N(Assumptions!$D$39)&gt;0,C4=((Assumptions!$C$39-1)*12+7)),Assumptions!$C$48*Assumptions!$D$39*Assumptions!$E$39/C$16,0)</f>
        <v/>
      </c>
      <c r="D27" s="57">
        <f>IF(AND(N(Assumptions!$D$39)&gt;0,D4=((Assumptions!$C$39-1)*12+7)),Assumptions!$C$48*Assumptions!$D$39*Assumptions!$E$39/D$16,0)</f>
        <v/>
      </c>
      <c r="E27" s="57">
        <f>IF(AND(N(Assumptions!$D$39)&gt;0,E4=((Assumptions!$C$39-1)*12+7)),Assumptions!$C$48*Assumptions!$D$39*Assumptions!$E$39/E$16,0)</f>
        <v/>
      </c>
      <c r="F27" s="57">
        <f>IF(AND(N(Assumptions!$D$39)&gt;0,F4=((Assumptions!$C$39-1)*12+7)),Assumptions!$C$48*Assumptions!$D$39*Assumptions!$E$39/F$16,0)</f>
        <v/>
      </c>
      <c r="G27" s="57">
        <f>IF(AND(N(Assumptions!$D$39)&gt;0,G4=((Assumptions!$C$39-1)*12+7)),Assumptions!$C$48*Assumptions!$D$39*Assumptions!$E$39/G$16,0)</f>
        <v/>
      </c>
      <c r="H27" s="57">
        <f>IF(AND(N(Assumptions!$D$39)&gt;0,H4=((Assumptions!$C$39-1)*12+7)),Assumptions!$C$48*Assumptions!$D$39*Assumptions!$E$39/H$16,0)</f>
        <v/>
      </c>
      <c r="I27" s="57">
        <f>IF(AND(N(Assumptions!$D$39)&gt;0,I4=((Assumptions!$C$39-1)*12+7)),Assumptions!$C$48*Assumptions!$D$39*Assumptions!$E$39/I$16,0)</f>
        <v/>
      </c>
      <c r="J27" s="57">
        <f>IF(AND(N(Assumptions!$D$39)&gt;0,J4=((Assumptions!$C$39-1)*12+7)),Assumptions!$C$48*Assumptions!$D$39*Assumptions!$E$39/J$16,0)</f>
        <v/>
      </c>
      <c r="K27" s="57">
        <f>IF(AND(N(Assumptions!$D$39)&gt;0,K4=((Assumptions!$C$39-1)*12+7)),Assumptions!$C$48*Assumptions!$D$39*Assumptions!$E$39/K$16,0)</f>
        <v/>
      </c>
      <c r="L27" s="57">
        <f>IF(AND(N(Assumptions!$D$39)&gt;0,L4=((Assumptions!$C$39-1)*12+7)),Assumptions!$C$48*Assumptions!$D$39*Assumptions!$E$39/L$16,0)</f>
        <v/>
      </c>
      <c r="M27" s="57">
        <f>IF(AND(N(Assumptions!$D$39)&gt;0,M4=((Assumptions!$C$39-1)*12+7)),Assumptions!$C$48*Assumptions!$D$39*Assumptions!$E$39/M$16,0)</f>
        <v/>
      </c>
      <c r="N27" s="57">
        <f>IF(AND(N(Assumptions!$D$39)&gt;0,N4=((Assumptions!$C$39-1)*12+7)),Assumptions!$C$48*Assumptions!$D$39*Assumptions!$E$39/N$16,0)</f>
        <v/>
      </c>
      <c r="O27" s="57">
        <f>IF(AND(N(Assumptions!$D$39)&gt;0,O4=((Assumptions!$C$39-1)*12+7)),Assumptions!$C$48*Assumptions!$D$39*Assumptions!$E$39/O$16,0)</f>
        <v/>
      </c>
      <c r="P27" s="57">
        <f>IF(AND(N(Assumptions!$D$39)&gt;0,P4=((Assumptions!$C$39-1)*12+7)),Assumptions!$C$48*Assumptions!$D$39*Assumptions!$E$39/P$16,0)</f>
        <v/>
      </c>
      <c r="Q27" s="57">
        <f>IF(AND(N(Assumptions!$D$39)&gt;0,Q4=((Assumptions!$C$39-1)*12+7)),Assumptions!$C$48*Assumptions!$D$39*Assumptions!$E$39/Q$16,0)</f>
        <v/>
      </c>
      <c r="R27" s="57">
        <f>IF(AND(N(Assumptions!$D$39)&gt;0,R4=((Assumptions!$C$39-1)*12+7)),Assumptions!$C$48*Assumptions!$D$39*Assumptions!$E$39/R$16,0)</f>
        <v/>
      </c>
      <c r="S27" s="57">
        <f>IF(AND(N(Assumptions!$D$39)&gt;0,S4=((Assumptions!$C$39-1)*12+7)),Assumptions!$C$48*Assumptions!$D$39*Assumptions!$E$39/S$16,0)</f>
        <v/>
      </c>
      <c r="T27" s="57">
        <f>IF(AND(N(Assumptions!$D$39)&gt;0,T4=((Assumptions!$C$39-1)*12+7)),Assumptions!$C$48*Assumptions!$D$39*Assumptions!$E$39/T$16,0)</f>
        <v/>
      </c>
      <c r="U27" s="57">
        <f>IF(AND(N(Assumptions!$D$39)&gt;0,U4=((Assumptions!$C$39-1)*12+7)),Assumptions!$C$48*Assumptions!$D$39*Assumptions!$E$39/U$16,0)</f>
        <v/>
      </c>
      <c r="V27" s="57">
        <f>IF(AND(N(Assumptions!$D$39)&gt;0,V4=((Assumptions!$C$39-1)*12+7)),Assumptions!$C$48*Assumptions!$D$39*Assumptions!$E$39/V$16,0)</f>
        <v/>
      </c>
      <c r="W27" s="57">
        <f>IF(AND(N(Assumptions!$D$39)&gt;0,W4=((Assumptions!$C$39-1)*12+7)),Assumptions!$C$48*Assumptions!$D$39*Assumptions!$E$39/W$16,0)</f>
        <v/>
      </c>
      <c r="X27" s="57">
        <f>IF(AND(N(Assumptions!$D$39)&gt;0,X4=((Assumptions!$C$39-1)*12+7)),Assumptions!$C$48*Assumptions!$D$39*Assumptions!$E$39/X$16,0)</f>
        <v/>
      </c>
      <c r="Y27" s="57">
        <f>IF(AND(N(Assumptions!$D$39)&gt;0,Y4=((Assumptions!$C$39-1)*12+7)),Assumptions!$C$48*Assumptions!$D$39*Assumptions!$E$39/Y$16,0)</f>
        <v/>
      </c>
      <c r="Z27" s="57">
        <f>IF(AND(N(Assumptions!$D$39)&gt;0,Z4=((Assumptions!$C$39-1)*12+7)),Assumptions!$C$48*Assumptions!$D$39*Assumptions!$E$39/Z$16,0)</f>
        <v/>
      </c>
      <c r="AA27" s="57">
        <f>IF(AND(N(Assumptions!$D$39)&gt;0,AA4=((Assumptions!$C$39-1)*12+7)),Assumptions!$C$48*Assumptions!$D$39*Assumptions!$E$39/AA$16,0)</f>
        <v/>
      </c>
      <c r="AB27" s="57">
        <f>IF(AND(N(Assumptions!$D$39)&gt;0,AB4=((Assumptions!$C$39-1)*12+7)),Assumptions!$C$48*Assumptions!$D$39*Assumptions!$E$39/AB$16,0)</f>
        <v/>
      </c>
      <c r="AC27" s="57">
        <f>IF(AND(N(Assumptions!$D$39)&gt;0,AC4=((Assumptions!$C$39-1)*12+7)),Assumptions!$C$48*Assumptions!$D$39*Assumptions!$E$39/AC$16,0)</f>
        <v/>
      </c>
      <c r="AD27" s="57">
        <f>IF(AND(N(Assumptions!$D$39)&gt;0,AD4=((Assumptions!$C$39-1)*12+7)),Assumptions!$C$48*Assumptions!$D$39*Assumptions!$E$39/AD$16,0)</f>
        <v/>
      </c>
      <c r="AE27" s="57">
        <f>IF(AND(N(Assumptions!$D$39)&gt;0,AE4=((Assumptions!$C$39-1)*12+7)),Assumptions!$C$48*Assumptions!$D$39*Assumptions!$E$39/AE$16,0)</f>
        <v/>
      </c>
      <c r="AF27" s="57">
        <f>IF(AND(N(Assumptions!$D$39)&gt;0,AF4=((Assumptions!$C$39-1)*12+7)),Assumptions!$C$48*Assumptions!$D$39*Assumptions!$E$39/AF$16,0)</f>
        <v/>
      </c>
      <c r="AG27" s="57">
        <f>IF(AND(N(Assumptions!$D$39)&gt;0,AG4=((Assumptions!$C$39-1)*12+7)),Assumptions!$C$48*Assumptions!$D$39*Assumptions!$E$39/AG$16,0)</f>
        <v/>
      </c>
      <c r="AH27" s="57">
        <f>IF(AND(N(Assumptions!$D$39)&gt;0,AH4=((Assumptions!$C$39-1)*12+7)),Assumptions!$C$48*Assumptions!$D$39*Assumptions!$E$39/AH$16,0)</f>
        <v/>
      </c>
      <c r="AI27" s="57">
        <f>IF(AND(N(Assumptions!$D$39)&gt;0,AI4=((Assumptions!$C$39-1)*12+7)),Assumptions!$C$48*Assumptions!$D$39*Assumptions!$E$39/AI$16,0)</f>
        <v/>
      </c>
      <c r="AJ27" s="57">
        <f>IF(AND(N(Assumptions!$D$39)&gt;0,AJ4=((Assumptions!$C$39-1)*12+7)),Assumptions!$C$48*Assumptions!$D$39*Assumptions!$E$39/AJ$16,0)</f>
        <v/>
      </c>
      <c r="AK27" s="57">
        <f>IF(AND(N(Assumptions!$D$39)&gt;0,AK4=((Assumptions!$C$39-1)*12+7)),Assumptions!$C$48*Assumptions!$D$39*Assumptions!$E$39/AK$16,0)</f>
        <v/>
      </c>
      <c r="AL27" s="57">
        <f>IF(AND(N(Assumptions!$D$39)&gt;0,AL4=((Assumptions!$C$39-1)*12+7)),Assumptions!$C$48*Assumptions!$D$39*Assumptions!$E$39/AL$16,0)</f>
        <v/>
      </c>
      <c r="AM27" s="57">
        <f>IF(AND(N(Assumptions!$D$39)&gt;0,AM4=((Assumptions!$C$39-1)*12+7)),Assumptions!$C$48*Assumptions!$D$39*Assumptions!$E$39/AM$16,0)</f>
        <v/>
      </c>
      <c r="AN27" s="57">
        <f>IF(AND(N(Assumptions!$D$39)&gt;0,AN4=((Assumptions!$C$39-1)*12+7)),Assumptions!$C$48*Assumptions!$D$39*Assumptions!$E$39/AN$16,0)</f>
        <v/>
      </c>
      <c r="AO27" s="57">
        <f>IF(AND(N(Assumptions!$D$39)&gt;0,AO4=((Assumptions!$C$39-1)*12+7)),Assumptions!$C$48*Assumptions!$D$39*Assumptions!$E$39/AO$16,0)</f>
        <v/>
      </c>
      <c r="AP27" s="57">
        <f>IF(AND(N(Assumptions!$D$39)&gt;0,AP4=((Assumptions!$C$39-1)*12+7)),Assumptions!$C$48*Assumptions!$D$39*Assumptions!$E$39/AP$16,0)</f>
        <v/>
      </c>
      <c r="AQ27" s="57">
        <f>IF(AND(N(Assumptions!$D$39)&gt;0,AQ4=((Assumptions!$C$39-1)*12+7)),Assumptions!$C$48*Assumptions!$D$39*Assumptions!$E$39/AQ$16,0)</f>
        <v/>
      </c>
      <c r="AR27" s="57">
        <f>IF(AND(N(Assumptions!$D$39)&gt;0,AR4=((Assumptions!$C$39-1)*12+7)),Assumptions!$C$48*Assumptions!$D$39*Assumptions!$E$39/AR$16,0)</f>
        <v/>
      </c>
      <c r="AS27" s="57">
        <f>IF(AND(N(Assumptions!$D$39)&gt;0,AS4=((Assumptions!$C$39-1)*12+7)),Assumptions!$C$48*Assumptions!$D$39*Assumptions!$E$39/AS$16,0)</f>
        <v/>
      </c>
      <c r="AT27" s="57">
        <f>IF(AND(N(Assumptions!$D$39)&gt;0,AT4=((Assumptions!$C$39-1)*12+7)),Assumptions!$C$48*Assumptions!$D$39*Assumptions!$E$39/AT$16,0)</f>
        <v/>
      </c>
      <c r="AU27" s="57">
        <f>IF(AND(N(Assumptions!$D$39)&gt;0,AU4=((Assumptions!$C$39-1)*12+7)),Assumptions!$C$48*Assumptions!$D$39*Assumptions!$E$39/AU$16,0)</f>
        <v/>
      </c>
      <c r="AV27" s="57">
        <f>IF(AND(N(Assumptions!$D$39)&gt;0,AV4=((Assumptions!$C$39-1)*12+7)),Assumptions!$C$48*Assumptions!$D$39*Assumptions!$E$39/AV$16,0)</f>
        <v/>
      </c>
      <c r="AW27" s="57">
        <f>IF(AND(N(Assumptions!$D$39)&gt;0,AW4=((Assumptions!$C$39-1)*12+7)),Assumptions!$C$48*Assumptions!$D$39*Assumptions!$E$39/AW$16,0)</f>
        <v/>
      </c>
      <c r="AX27" s="57">
        <f>IF(AND(N(Assumptions!$D$39)&gt;0,AX4=((Assumptions!$C$39-1)*12+7)),Assumptions!$C$48*Assumptions!$D$39*Assumptions!$E$39/AX$16,0)</f>
        <v/>
      </c>
      <c r="AY27" s="57">
        <f>IF(AND(N(Assumptions!$D$39)&gt;0,AY4=((Assumptions!$C$39-1)*12+7)),Assumptions!$C$48*Assumptions!$D$39*Assumptions!$E$39/AY$16,0)</f>
        <v/>
      </c>
      <c r="AZ27" s="57">
        <f>IF(AND(N(Assumptions!$D$39)&gt;0,AZ4=((Assumptions!$C$39-1)*12+7)),Assumptions!$C$48*Assumptions!$D$39*Assumptions!$E$39/AZ$16,0)</f>
        <v/>
      </c>
      <c r="BA27" s="57">
        <f>IF(AND(N(Assumptions!$D$39)&gt;0,BA4=((Assumptions!$C$39-1)*12+7)),Assumptions!$C$48*Assumptions!$D$39*Assumptions!$E$39/BA$16,0)</f>
        <v/>
      </c>
      <c r="BB27" s="57">
        <f>IF(AND(N(Assumptions!$D$39)&gt;0,BB4=((Assumptions!$C$39-1)*12+7)),Assumptions!$C$48*Assumptions!$D$39*Assumptions!$E$39/BB$16,0)</f>
        <v/>
      </c>
      <c r="BC27" s="57">
        <f>IF(AND(N(Assumptions!$D$39)&gt;0,BC4=((Assumptions!$C$39-1)*12+7)),Assumptions!$C$48*Assumptions!$D$39*Assumptions!$E$39/BC$16,0)</f>
        <v/>
      </c>
      <c r="BD27" s="57">
        <f>IF(AND(N(Assumptions!$D$39)&gt;0,BD4=((Assumptions!$C$39-1)*12+7)),Assumptions!$C$48*Assumptions!$D$39*Assumptions!$E$39/BD$16,0)</f>
        <v/>
      </c>
      <c r="BE27" s="57">
        <f>IF(AND(N(Assumptions!$D$39)&gt;0,BE4=((Assumptions!$C$39-1)*12+7)),Assumptions!$C$48*Assumptions!$D$39*Assumptions!$E$39/BE$16,0)</f>
        <v/>
      </c>
      <c r="BF27" s="57">
        <f>IF(AND(N(Assumptions!$D$39)&gt;0,BF4=((Assumptions!$C$39-1)*12+7)),Assumptions!$C$48*Assumptions!$D$39*Assumptions!$E$39/BF$16,0)</f>
        <v/>
      </c>
      <c r="BG27" s="57">
        <f>IF(AND(N(Assumptions!$D$39)&gt;0,BG4=((Assumptions!$C$39-1)*12+7)),Assumptions!$C$48*Assumptions!$D$39*Assumptions!$E$39/BG$16,0)</f>
        <v/>
      </c>
      <c r="BH27" s="57">
        <f>IF(AND(N(Assumptions!$D$39)&gt;0,BH4=((Assumptions!$C$39-1)*12+7)),Assumptions!$C$48*Assumptions!$D$39*Assumptions!$E$39/BH$16,0)</f>
        <v/>
      </c>
      <c r="BI27" s="57">
        <f>IF(AND(N(Assumptions!$D$39)&gt;0,BI4=((Assumptions!$C$39-1)*12+7)),Assumptions!$C$48*Assumptions!$D$39*Assumptions!$E$39/BI$16,0)</f>
        <v/>
      </c>
      <c r="BJ27" s="57">
        <f>IF(AND(N(Assumptions!$D$39)&gt;0,BJ4=((Assumptions!$C$39-1)*12+7)),Assumptions!$C$48*Assumptions!$D$39*Assumptions!$E$39/BJ$16,0)</f>
        <v/>
      </c>
    </row>
    <row r="28">
      <c r="A28" s="43" t="n"/>
      <c r="B28" s="43" t="inlineStr">
        <is>
          <t>Add-On 6 Seller Rollover</t>
        </is>
      </c>
      <c r="C28" s="57">
        <f>IF(AND(N(Assumptions!$D$40)&gt;0,C4=((Assumptions!$C$40-1)*12+7)),Assumptions!$C$48*Assumptions!$D$40*Assumptions!$E$40/C$16,0)</f>
        <v/>
      </c>
      <c r="D28" s="57">
        <f>IF(AND(N(Assumptions!$D$40)&gt;0,D4=((Assumptions!$C$40-1)*12+7)),Assumptions!$C$48*Assumptions!$D$40*Assumptions!$E$40/D$16,0)</f>
        <v/>
      </c>
      <c r="E28" s="57">
        <f>IF(AND(N(Assumptions!$D$40)&gt;0,E4=((Assumptions!$C$40-1)*12+7)),Assumptions!$C$48*Assumptions!$D$40*Assumptions!$E$40/E$16,0)</f>
        <v/>
      </c>
      <c r="F28" s="57">
        <f>IF(AND(N(Assumptions!$D$40)&gt;0,F4=((Assumptions!$C$40-1)*12+7)),Assumptions!$C$48*Assumptions!$D$40*Assumptions!$E$40/F$16,0)</f>
        <v/>
      </c>
      <c r="G28" s="57">
        <f>IF(AND(N(Assumptions!$D$40)&gt;0,G4=((Assumptions!$C$40-1)*12+7)),Assumptions!$C$48*Assumptions!$D$40*Assumptions!$E$40/G$16,0)</f>
        <v/>
      </c>
      <c r="H28" s="57">
        <f>IF(AND(N(Assumptions!$D$40)&gt;0,H4=((Assumptions!$C$40-1)*12+7)),Assumptions!$C$48*Assumptions!$D$40*Assumptions!$E$40/H$16,0)</f>
        <v/>
      </c>
      <c r="I28" s="57">
        <f>IF(AND(N(Assumptions!$D$40)&gt;0,I4=((Assumptions!$C$40-1)*12+7)),Assumptions!$C$48*Assumptions!$D$40*Assumptions!$E$40/I$16,0)</f>
        <v/>
      </c>
      <c r="J28" s="57">
        <f>IF(AND(N(Assumptions!$D$40)&gt;0,J4=((Assumptions!$C$40-1)*12+7)),Assumptions!$C$48*Assumptions!$D$40*Assumptions!$E$40/J$16,0)</f>
        <v/>
      </c>
      <c r="K28" s="57">
        <f>IF(AND(N(Assumptions!$D$40)&gt;0,K4=((Assumptions!$C$40-1)*12+7)),Assumptions!$C$48*Assumptions!$D$40*Assumptions!$E$40/K$16,0)</f>
        <v/>
      </c>
      <c r="L28" s="57">
        <f>IF(AND(N(Assumptions!$D$40)&gt;0,L4=((Assumptions!$C$40-1)*12+7)),Assumptions!$C$48*Assumptions!$D$40*Assumptions!$E$40/L$16,0)</f>
        <v/>
      </c>
      <c r="M28" s="57">
        <f>IF(AND(N(Assumptions!$D$40)&gt;0,M4=((Assumptions!$C$40-1)*12+7)),Assumptions!$C$48*Assumptions!$D$40*Assumptions!$E$40/M$16,0)</f>
        <v/>
      </c>
      <c r="N28" s="57">
        <f>IF(AND(N(Assumptions!$D$40)&gt;0,N4=((Assumptions!$C$40-1)*12+7)),Assumptions!$C$48*Assumptions!$D$40*Assumptions!$E$40/N$16,0)</f>
        <v/>
      </c>
      <c r="O28" s="57">
        <f>IF(AND(N(Assumptions!$D$40)&gt;0,O4=((Assumptions!$C$40-1)*12+7)),Assumptions!$C$48*Assumptions!$D$40*Assumptions!$E$40/O$16,0)</f>
        <v/>
      </c>
      <c r="P28" s="57">
        <f>IF(AND(N(Assumptions!$D$40)&gt;0,P4=((Assumptions!$C$40-1)*12+7)),Assumptions!$C$48*Assumptions!$D$40*Assumptions!$E$40/P$16,0)</f>
        <v/>
      </c>
      <c r="Q28" s="57">
        <f>IF(AND(N(Assumptions!$D$40)&gt;0,Q4=((Assumptions!$C$40-1)*12+7)),Assumptions!$C$48*Assumptions!$D$40*Assumptions!$E$40/Q$16,0)</f>
        <v/>
      </c>
      <c r="R28" s="57">
        <f>IF(AND(N(Assumptions!$D$40)&gt;0,R4=((Assumptions!$C$40-1)*12+7)),Assumptions!$C$48*Assumptions!$D$40*Assumptions!$E$40/R$16,0)</f>
        <v/>
      </c>
      <c r="S28" s="57">
        <f>IF(AND(N(Assumptions!$D$40)&gt;0,S4=((Assumptions!$C$40-1)*12+7)),Assumptions!$C$48*Assumptions!$D$40*Assumptions!$E$40/S$16,0)</f>
        <v/>
      </c>
      <c r="T28" s="57">
        <f>IF(AND(N(Assumptions!$D$40)&gt;0,T4=((Assumptions!$C$40-1)*12+7)),Assumptions!$C$48*Assumptions!$D$40*Assumptions!$E$40/T$16,0)</f>
        <v/>
      </c>
      <c r="U28" s="57">
        <f>IF(AND(N(Assumptions!$D$40)&gt;0,U4=((Assumptions!$C$40-1)*12+7)),Assumptions!$C$48*Assumptions!$D$40*Assumptions!$E$40/U$16,0)</f>
        <v/>
      </c>
      <c r="V28" s="57">
        <f>IF(AND(N(Assumptions!$D$40)&gt;0,V4=((Assumptions!$C$40-1)*12+7)),Assumptions!$C$48*Assumptions!$D$40*Assumptions!$E$40/V$16,0)</f>
        <v/>
      </c>
      <c r="W28" s="57">
        <f>IF(AND(N(Assumptions!$D$40)&gt;0,W4=((Assumptions!$C$40-1)*12+7)),Assumptions!$C$48*Assumptions!$D$40*Assumptions!$E$40/W$16,0)</f>
        <v/>
      </c>
      <c r="X28" s="57">
        <f>IF(AND(N(Assumptions!$D$40)&gt;0,X4=((Assumptions!$C$40-1)*12+7)),Assumptions!$C$48*Assumptions!$D$40*Assumptions!$E$40/X$16,0)</f>
        <v/>
      </c>
      <c r="Y28" s="57">
        <f>IF(AND(N(Assumptions!$D$40)&gt;0,Y4=((Assumptions!$C$40-1)*12+7)),Assumptions!$C$48*Assumptions!$D$40*Assumptions!$E$40/Y$16,0)</f>
        <v/>
      </c>
      <c r="Z28" s="57">
        <f>IF(AND(N(Assumptions!$D$40)&gt;0,Z4=((Assumptions!$C$40-1)*12+7)),Assumptions!$C$48*Assumptions!$D$40*Assumptions!$E$40/Z$16,0)</f>
        <v/>
      </c>
      <c r="AA28" s="57">
        <f>IF(AND(N(Assumptions!$D$40)&gt;0,AA4=((Assumptions!$C$40-1)*12+7)),Assumptions!$C$48*Assumptions!$D$40*Assumptions!$E$40/AA$16,0)</f>
        <v/>
      </c>
      <c r="AB28" s="57">
        <f>IF(AND(N(Assumptions!$D$40)&gt;0,AB4=((Assumptions!$C$40-1)*12+7)),Assumptions!$C$48*Assumptions!$D$40*Assumptions!$E$40/AB$16,0)</f>
        <v/>
      </c>
      <c r="AC28" s="57">
        <f>IF(AND(N(Assumptions!$D$40)&gt;0,AC4=((Assumptions!$C$40-1)*12+7)),Assumptions!$C$48*Assumptions!$D$40*Assumptions!$E$40/AC$16,0)</f>
        <v/>
      </c>
      <c r="AD28" s="57">
        <f>IF(AND(N(Assumptions!$D$40)&gt;0,AD4=((Assumptions!$C$40-1)*12+7)),Assumptions!$C$48*Assumptions!$D$40*Assumptions!$E$40/AD$16,0)</f>
        <v/>
      </c>
      <c r="AE28" s="57">
        <f>IF(AND(N(Assumptions!$D$40)&gt;0,AE4=((Assumptions!$C$40-1)*12+7)),Assumptions!$C$48*Assumptions!$D$40*Assumptions!$E$40/AE$16,0)</f>
        <v/>
      </c>
      <c r="AF28" s="57">
        <f>IF(AND(N(Assumptions!$D$40)&gt;0,AF4=((Assumptions!$C$40-1)*12+7)),Assumptions!$C$48*Assumptions!$D$40*Assumptions!$E$40/AF$16,0)</f>
        <v/>
      </c>
      <c r="AG28" s="57">
        <f>IF(AND(N(Assumptions!$D$40)&gt;0,AG4=((Assumptions!$C$40-1)*12+7)),Assumptions!$C$48*Assumptions!$D$40*Assumptions!$E$40/AG$16,0)</f>
        <v/>
      </c>
      <c r="AH28" s="57">
        <f>IF(AND(N(Assumptions!$D$40)&gt;0,AH4=((Assumptions!$C$40-1)*12+7)),Assumptions!$C$48*Assumptions!$D$40*Assumptions!$E$40/AH$16,0)</f>
        <v/>
      </c>
      <c r="AI28" s="57">
        <f>IF(AND(N(Assumptions!$D$40)&gt;0,AI4=((Assumptions!$C$40-1)*12+7)),Assumptions!$C$48*Assumptions!$D$40*Assumptions!$E$40/AI$16,0)</f>
        <v/>
      </c>
      <c r="AJ28" s="57">
        <f>IF(AND(N(Assumptions!$D$40)&gt;0,AJ4=((Assumptions!$C$40-1)*12+7)),Assumptions!$C$48*Assumptions!$D$40*Assumptions!$E$40/AJ$16,0)</f>
        <v/>
      </c>
      <c r="AK28" s="57">
        <f>IF(AND(N(Assumptions!$D$40)&gt;0,AK4=((Assumptions!$C$40-1)*12+7)),Assumptions!$C$48*Assumptions!$D$40*Assumptions!$E$40/AK$16,0)</f>
        <v/>
      </c>
      <c r="AL28" s="57">
        <f>IF(AND(N(Assumptions!$D$40)&gt;0,AL4=((Assumptions!$C$40-1)*12+7)),Assumptions!$C$48*Assumptions!$D$40*Assumptions!$E$40/AL$16,0)</f>
        <v/>
      </c>
      <c r="AM28" s="57">
        <f>IF(AND(N(Assumptions!$D$40)&gt;0,AM4=((Assumptions!$C$40-1)*12+7)),Assumptions!$C$48*Assumptions!$D$40*Assumptions!$E$40/AM$16,0)</f>
        <v/>
      </c>
      <c r="AN28" s="57">
        <f>IF(AND(N(Assumptions!$D$40)&gt;0,AN4=((Assumptions!$C$40-1)*12+7)),Assumptions!$C$48*Assumptions!$D$40*Assumptions!$E$40/AN$16,0)</f>
        <v/>
      </c>
      <c r="AO28" s="57">
        <f>IF(AND(N(Assumptions!$D$40)&gt;0,AO4=((Assumptions!$C$40-1)*12+7)),Assumptions!$C$48*Assumptions!$D$40*Assumptions!$E$40/AO$16,0)</f>
        <v/>
      </c>
      <c r="AP28" s="57">
        <f>IF(AND(N(Assumptions!$D$40)&gt;0,AP4=((Assumptions!$C$40-1)*12+7)),Assumptions!$C$48*Assumptions!$D$40*Assumptions!$E$40/AP$16,0)</f>
        <v/>
      </c>
      <c r="AQ28" s="57">
        <f>IF(AND(N(Assumptions!$D$40)&gt;0,AQ4=((Assumptions!$C$40-1)*12+7)),Assumptions!$C$48*Assumptions!$D$40*Assumptions!$E$40/AQ$16,0)</f>
        <v/>
      </c>
      <c r="AR28" s="57">
        <f>IF(AND(N(Assumptions!$D$40)&gt;0,AR4=((Assumptions!$C$40-1)*12+7)),Assumptions!$C$48*Assumptions!$D$40*Assumptions!$E$40/AR$16,0)</f>
        <v/>
      </c>
      <c r="AS28" s="57">
        <f>IF(AND(N(Assumptions!$D$40)&gt;0,AS4=((Assumptions!$C$40-1)*12+7)),Assumptions!$C$48*Assumptions!$D$40*Assumptions!$E$40/AS$16,0)</f>
        <v/>
      </c>
      <c r="AT28" s="57">
        <f>IF(AND(N(Assumptions!$D$40)&gt;0,AT4=((Assumptions!$C$40-1)*12+7)),Assumptions!$C$48*Assumptions!$D$40*Assumptions!$E$40/AT$16,0)</f>
        <v/>
      </c>
      <c r="AU28" s="57">
        <f>IF(AND(N(Assumptions!$D$40)&gt;0,AU4=((Assumptions!$C$40-1)*12+7)),Assumptions!$C$48*Assumptions!$D$40*Assumptions!$E$40/AU$16,0)</f>
        <v/>
      </c>
      <c r="AV28" s="57">
        <f>IF(AND(N(Assumptions!$D$40)&gt;0,AV4=((Assumptions!$C$40-1)*12+7)),Assumptions!$C$48*Assumptions!$D$40*Assumptions!$E$40/AV$16,0)</f>
        <v/>
      </c>
      <c r="AW28" s="57">
        <f>IF(AND(N(Assumptions!$D$40)&gt;0,AW4=((Assumptions!$C$40-1)*12+7)),Assumptions!$C$48*Assumptions!$D$40*Assumptions!$E$40/AW$16,0)</f>
        <v/>
      </c>
      <c r="AX28" s="57">
        <f>IF(AND(N(Assumptions!$D$40)&gt;0,AX4=((Assumptions!$C$40-1)*12+7)),Assumptions!$C$48*Assumptions!$D$40*Assumptions!$E$40/AX$16,0)</f>
        <v/>
      </c>
      <c r="AY28" s="57">
        <f>IF(AND(N(Assumptions!$D$40)&gt;0,AY4=((Assumptions!$C$40-1)*12+7)),Assumptions!$C$48*Assumptions!$D$40*Assumptions!$E$40/AY$16,0)</f>
        <v/>
      </c>
      <c r="AZ28" s="57">
        <f>IF(AND(N(Assumptions!$D$40)&gt;0,AZ4=((Assumptions!$C$40-1)*12+7)),Assumptions!$C$48*Assumptions!$D$40*Assumptions!$E$40/AZ$16,0)</f>
        <v/>
      </c>
      <c r="BA28" s="57">
        <f>IF(AND(N(Assumptions!$D$40)&gt;0,BA4=((Assumptions!$C$40-1)*12+7)),Assumptions!$C$48*Assumptions!$D$40*Assumptions!$E$40/BA$16,0)</f>
        <v/>
      </c>
      <c r="BB28" s="57">
        <f>IF(AND(N(Assumptions!$D$40)&gt;0,BB4=((Assumptions!$C$40-1)*12+7)),Assumptions!$C$48*Assumptions!$D$40*Assumptions!$E$40/BB$16,0)</f>
        <v/>
      </c>
      <c r="BC28" s="57">
        <f>IF(AND(N(Assumptions!$D$40)&gt;0,BC4=((Assumptions!$C$40-1)*12+7)),Assumptions!$C$48*Assumptions!$D$40*Assumptions!$E$40/BC$16,0)</f>
        <v/>
      </c>
      <c r="BD28" s="57">
        <f>IF(AND(N(Assumptions!$D$40)&gt;0,BD4=((Assumptions!$C$40-1)*12+7)),Assumptions!$C$48*Assumptions!$D$40*Assumptions!$E$40/BD$16,0)</f>
        <v/>
      </c>
      <c r="BE28" s="57">
        <f>IF(AND(N(Assumptions!$D$40)&gt;0,BE4=((Assumptions!$C$40-1)*12+7)),Assumptions!$C$48*Assumptions!$D$40*Assumptions!$E$40/BE$16,0)</f>
        <v/>
      </c>
      <c r="BF28" s="57">
        <f>IF(AND(N(Assumptions!$D$40)&gt;0,BF4=((Assumptions!$C$40-1)*12+7)),Assumptions!$C$48*Assumptions!$D$40*Assumptions!$E$40/BF$16,0)</f>
        <v/>
      </c>
      <c r="BG28" s="57">
        <f>IF(AND(N(Assumptions!$D$40)&gt;0,BG4=((Assumptions!$C$40-1)*12+7)),Assumptions!$C$48*Assumptions!$D$40*Assumptions!$E$40/BG$16,0)</f>
        <v/>
      </c>
      <c r="BH28" s="57">
        <f>IF(AND(N(Assumptions!$D$40)&gt;0,BH4=((Assumptions!$C$40-1)*12+7)),Assumptions!$C$48*Assumptions!$D$40*Assumptions!$E$40/BH$16,0)</f>
        <v/>
      </c>
      <c r="BI28" s="57">
        <f>IF(AND(N(Assumptions!$D$40)&gt;0,BI4=((Assumptions!$C$40-1)*12+7)),Assumptions!$C$48*Assumptions!$D$40*Assumptions!$E$40/BI$16,0)</f>
        <v/>
      </c>
      <c r="BJ28" s="57">
        <f>IF(AND(N(Assumptions!$D$40)&gt;0,BJ4=((Assumptions!$C$40-1)*12+7)),Assumptions!$C$48*Assumptions!$D$40*Assumptions!$E$40/BJ$16,0)</f>
        <v/>
      </c>
    </row>
    <row r="29">
      <c r="A29" s="43" t="n"/>
      <c r="B29" s="43" t="inlineStr">
        <is>
          <t>Add-On 7 Seller Rollover</t>
        </is>
      </c>
      <c r="C29" s="57">
        <f>IF(AND(N(Assumptions!$D$41)&gt;0,C4=((Assumptions!$C$41-1)*12+7)),Assumptions!$C$48*Assumptions!$D$41*Assumptions!$E$41/C$16,0)</f>
        <v/>
      </c>
      <c r="D29" s="57">
        <f>IF(AND(N(Assumptions!$D$41)&gt;0,D4=((Assumptions!$C$41-1)*12+7)),Assumptions!$C$48*Assumptions!$D$41*Assumptions!$E$41/D$16,0)</f>
        <v/>
      </c>
      <c r="E29" s="57">
        <f>IF(AND(N(Assumptions!$D$41)&gt;0,E4=((Assumptions!$C$41-1)*12+7)),Assumptions!$C$48*Assumptions!$D$41*Assumptions!$E$41/E$16,0)</f>
        <v/>
      </c>
      <c r="F29" s="57">
        <f>IF(AND(N(Assumptions!$D$41)&gt;0,F4=((Assumptions!$C$41-1)*12+7)),Assumptions!$C$48*Assumptions!$D$41*Assumptions!$E$41/F$16,0)</f>
        <v/>
      </c>
      <c r="G29" s="57">
        <f>IF(AND(N(Assumptions!$D$41)&gt;0,G4=((Assumptions!$C$41-1)*12+7)),Assumptions!$C$48*Assumptions!$D$41*Assumptions!$E$41/G$16,0)</f>
        <v/>
      </c>
      <c r="H29" s="57">
        <f>IF(AND(N(Assumptions!$D$41)&gt;0,H4=((Assumptions!$C$41-1)*12+7)),Assumptions!$C$48*Assumptions!$D$41*Assumptions!$E$41/H$16,0)</f>
        <v/>
      </c>
      <c r="I29" s="57">
        <f>IF(AND(N(Assumptions!$D$41)&gt;0,I4=((Assumptions!$C$41-1)*12+7)),Assumptions!$C$48*Assumptions!$D$41*Assumptions!$E$41/I$16,0)</f>
        <v/>
      </c>
      <c r="J29" s="57">
        <f>IF(AND(N(Assumptions!$D$41)&gt;0,J4=((Assumptions!$C$41-1)*12+7)),Assumptions!$C$48*Assumptions!$D$41*Assumptions!$E$41/J$16,0)</f>
        <v/>
      </c>
      <c r="K29" s="57">
        <f>IF(AND(N(Assumptions!$D$41)&gt;0,K4=((Assumptions!$C$41-1)*12+7)),Assumptions!$C$48*Assumptions!$D$41*Assumptions!$E$41/K$16,0)</f>
        <v/>
      </c>
      <c r="L29" s="57">
        <f>IF(AND(N(Assumptions!$D$41)&gt;0,L4=((Assumptions!$C$41-1)*12+7)),Assumptions!$C$48*Assumptions!$D$41*Assumptions!$E$41/L$16,0)</f>
        <v/>
      </c>
      <c r="M29" s="57">
        <f>IF(AND(N(Assumptions!$D$41)&gt;0,M4=((Assumptions!$C$41-1)*12+7)),Assumptions!$C$48*Assumptions!$D$41*Assumptions!$E$41/M$16,0)</f>
        <v/>
      </c>
      <c r="N29" s="57">
        <f>IF(AND(N(Assumptions!$D$41)&gt;0,N4=((Assumptions!$C$41-1)*12+7)),Assumptions!$C$48*Assumptions!$D$41*Assumptions!$E$41/N$16,0)</f>
        <v/>
      </c>
      <c r="O29" s="57">
        <f>IF(AND(N(Assumptions!$D$41)&gt;0,O4=((Assumptions!$C$41-1)*12+7)),Assumptions!$C$48*Assumptions!$D$41*Assumptions!$E$41/O$16,0)</f>
        <v/>
      </c>
      <c r="P29" s="57">
        <f>IF(AND(N(Assumptions!$D$41)&gt;0,P4=((Assumptions!$C$41-1)*12+7)),Assumptions!$C$48*Assumptions!$D$41*Assumptions!$E$41/P$16,0)</f>
        <v/>
      </c>
      <c r="Q29" s="57">
        <f>IF(AND(N(Assumptions!$D$41)&gt;0,Q4=((Assumptions!$C$41-1)*12+7)),Assumptions!$C$48*Assumptions!$D$41*Assumptions!$E$41/Q$16,0)</f>
        <v/>
      </c>
      <c r="R29" s="57">
        <f>IF(AND(N(Assumptions!$D$41)&gt;0,R4=((Assumptions!$C$41-1)*12+7)),Assumptions!$C$48*Assumptions!$D$41*Assumptions!$E$41/R$16,0)</f>
        <v/>
      </c>
      <c r="S29" s="57">
        <f>IF(AND(N(Assumptions!$D$41)&gt;0,S4=((Assumptions!$C$41-1)*12+7)),Assumptions!$C$48*Assumptions!$D$41*Assumptions!$E$41/S$16,0)</f>
        <v/>
      </c>
      <c r="T29" s="57">
        <f>IF(AND(N(Assumptions!$D$41)&gt;0,T4=((Assumptions!$C$41-1)*12+7)),Assumptions!$C$48*Assumptions!$D$41*Assumptions!$E$41/T$16,0)</f>
        <v/>
      </c>
      <c r="U29" s="57">
        <f>IF(AND(N(Assumptions!$D$41)&gt;0,U4=((Assumptions!$C$41-1)*12+7)),Assumptions!$C$48*Assumptions!$D$41*Assumptions!$E$41/U$16,0)</f>
        <v/>
      </c>
      <c r="V29" s="57">
        <f>IF(AND(N(Assumptions!$D$41)&gt;0,V4=((Assumptions!$C$41-1)*12+7)),Assumptions!$C$48*Assumptions!$D$41*Assumptions!$E$41/V$16,0)</f>
        <v/>
      </c>
      <c r="W29" s="57">
        <f>IF(AND(N(Assumptions!$D$41)&gt;0,W4=((Assumptions!$C$41-1)*12+7)),Assumptions!$C$48*Assumptions!$D$41*Assumptions!$E$41/W$16,0)</f>
        <v/>
      </c>
      <c r="X29" s="57">
        <f>IF(AND(N(Assumptions!$D$41)&gt;0,X4=((Assumptions!$C$41-1)*12+7)),Assumptions!$C$48*Assumptions!$D$41*Assumptions!$E$41/X$16,0)</f>
        <v/>
      </c>
      <c r="Y29" s="57">
        <f>IF(AND(N(Assumptions!$D$41)&gt;0,Y4=((Assumptions!$C$41-1)*12+7)),Assumptions!$C$48*Assumptions!$D$41*Assumptions!$E$41/Y$16,0)</f>
        <v/>
      </c>
      <c r="Z29" s="57">
        <f>IF(AND(N(Assumptions!$D$41)&gt;0,Z4=((Assumptions!$C$41-1)*12+7)),Assumptions!$C$48*Assumptions!$D$41*Assumptions!$E$41/Z$16,0)</f>
        <v/>
      </c>
      <c r="AA29" s="57">
        <f>IF(AND(N(Assumptions!$D$41)&gt;0,AA4=((Assumptions!$C$41-1)*12+7)),Assumptions!$C$48*Assumptions!$D$41*Assumptions!$E$41/AA$16,0)</f>
        <v/>
      </c>
      <c r="AB29" s="57">
        <f>IF(AND(N(Assumptions!$D$41)&gt;0,AB4=((Assumptions!$C$41-1)*12+7)),Assumptions!$C$48*Assumptions!$D$41*Assumptions!$E$41/AB$16,0)</f>
        <v/>
      </c>
      <c r="AC29" s="57">
        <f>IF(AND(N(Assumptions!$D$41)&gt;0,AC4=((Assumptions!$C$41-1)*12+7)),Assumptions!$C$48*Assumptions!$D$41*Assumptions!$E$41/AC$16,0)</f>
        <v/>
      </c>
      <c r="AD29" s="57">
        <f>IF(AND(N(Assumptions!$D$41)&gt;0,AD4=((Assumptions!$C$41-1)*12+7)),Assumptions!$C$48*Assumptions!$D$41*Assumptions!$E$41/AD$16,0)</f>
        <v/>
      </c>
      <c r="AE29" s="57">
        <f>IF(AND(N(Assumptions!$D$41)&gt;0,AE4=((Assumptions!$C$41-1)*12+7)),Assumptions!$C$48*Assumptions!$D$41*Assumptions!$E$41/AE$16,0)</f>
        <v/>
      </c>
      <c r="AF29" s="57">
        <f>IF(AND(N(Assumptions!$D$41)&gt;0,AF4=((Assumptions!$C$41-1)*12+7)),Assumptions!$C$48*Assumptions!$D$41*Assumptions!$E$41/AF$16,0)</f>
        <v/>
      </c>
      <c r="AG29" s="57">
        <f>IF(AND(N(Assumptions!$D$41)&gt;0,AG4=((Assumptions!$C$41-1)*12+7)),Assumptions!$C$48*Assumptions!$D$41*Assumptions!$E$41/AG$16,0)</f>
        <v/>
      </c>
      <c r="AH29" s="57">
        <f>IF(AND(N(Assumptions!$D$41)&gt;0,AH4=((Assumptions!$C$41-1)*12+7)),Assumptions!$C$48*Assumptions!$D$41*Assumptions!$E$41/AH$16,0)</f>
        <v/>
      </c>
      <c r="AI29" s="57">
        <f>IF(AND(N(Assumptions!$D$41)&gt;0,AI4=((Assumptions!$C$41-1)*12+7)),Assumptions!$C$48*Assumptions!$D$41*Assumptions!$E$41/AI$16,0)</f>
        <v/>
      </c>
      <c r="AJ29" s="57">
        <f>IF(AND(N(Assumptions!$D$41)&gt;0,AJ4=((Assumptions!$C$41-1)*12+7)),Assumptions!$C$48*Assumptions!$D$41*Assumptions!$E$41/AJ$16,0)</f>
        <v/>
      </c>
      <c r="AK29" s="57">
        <f>IF(AND(N(Assumptions!$D$41)&gt;0,AK4=((Assumptions!$C$41-1)*12+7)),Assumptions!$C$48*Assumptions!$D$41*Assumptions!$E$41/AK$16,0)</f>
        <v/>
      </c>
      <c r="AL29" s="57">
        <f>IF(AND(N(Assumptions!$D$41)&gt;0,AL4=((Assumptions!$C$41-1)*12+7)),Assumptions!$C$48*Assumptions!$D$41*Assumptions!$E$41/AL$16,0)</f>
        <v/>
      </c>
      <c r="AM29" s="57">
        <f>IF(AND(N(Assumptions!$D$41)&gt;0,AM4=((Assumptions!$C$41-1)*12+7)),Assumptions!$C$48*Assumptions!$D$41*Assumptions!$E$41/AM$16,0)</f>
        <v/>
      </c>
      <c r="AN29" s="57">
        <f>IF(AND(N(Assumptions!$D$41)&gt;0,AN4=((Assumptions!$C$41-1)*12+7)),Assumptions!$C$48*Assumptions!$D$41*Assumptions!$E$41/AN$16,0)</f>
        <v/>
      </c>
      <c r="AO29" s="57">
        <f>IF(AND(N(Assumptions!$D$41)&gt;0,AO4=((Assumptions!$C$41-1)*12+7)),Assumptions!$C$48*Assumptions!$D$41*Assumptions!$E$41/AO$16,0)</f>
        <v/>
      </c>
      <c r="AP29" s="57">
        <f>IF(AND(N(Assumptions!$D$41)&gt;0,AP4=((Assumptions!$C$41-1)*12+7)),Assumptions!$C$48*Assumptions!$D$41*Assumptions!$E$41/AP$16,0)</f>
        <v/>
      </c>
      <c r="AQ29" s="57">
        <f>IF(AND(N(Assumptions!$D$41)&gt;0,AQ4=((Assumptions!$C$41-1)*12+7)),Assumptions!$C$48*Assumptions!$D$41*Assumptions!$E$41/AQ$16,0)</f>
        <v/>
      </c>
      <c r="AR29" s="57">
        <f>IF(AND(N(Assumptions!$D$41)&gt;0,AR4=((Assumptions!$C$41-1)*12+7)),Assumptions!$C$48*Assumptions!$D$41*Assumptions!$E$41/AR$16,0)</f>
        <v/>
      </c>
      <c r="AS29" s="57">
        <f>IF(AND(N(Assumptions!$D$41)&gt;0,AS4=((Assumptions!$C$41-1)*12+7)),Assumptions!$C$48*Assumptions!$D$41*Assumptions!$E$41/AS$16,0)</f>
        <v/>
      </c>
      <c r="AT29" s="57">
        <f>IF(AND(N(Assumptions!$D$41)&gt;0,AT4=((Assumptions!$C$41-1)*12+7)),Assumptions!$C$48*Assumptions!$D$41*Assumptions!$E$41/AT$16,0)</f>
        <v/>
      </c>
      <c r="AU29" s="57">
        <f>IF(AND(N(Assumptions!$D$41)&gt;0,AU4=((Assumptions!$C$41-1)*12+7)),Assumptions!$C$48*Assumptions!$D$41*Assumptions!$E$41/AU$16,0)</f>
        <v/>
      </c>
      <c r="AV29" s="57">
        <f>IF(AND(N(Assumptions!$D$41)&gt;0,AV4=((Assumptions!$C$41-1)*12+7)),Assumptions!$C$48*Assumptions!$D$41*Assumptions!$E$41/AV$16,0)</f>
        <v/>
      </c>
      <c r="AW29" s="57">
        <f>IF(AND(N(Assumptions!$D$41)&gt;0,AW4=((Assumptions!$C$41-1)*12+7)),Assumptions!$C$48*Assumptions!$D$41*Assumptions!$E$41/AW$16,0)</f>
        <v/>
      </c>
      <c r="AX29" s="57">
        <f>IF(AND(N(Assumptions!$D$41)&gt;0,AX4=((Assumptions!$C$41-1)*12+7)),Assumptions!$C$48*Assumptions!$D$41*Assumptions!$E$41/AX$16,0)</f>
        <v/>
      </c>
      <c r="AY29" s="57">
        <f>IF(AND(N(Assumptions!$D$41)&gt;0,AY4=((Assumptions!$C$41-1)*12+7)),Assumptions!$C$48*Assumptions!$D$41*Assumptions!$E$41/AY$16,0)</f>
        <v/>
      </c>
      <c r="AZ29" s="57">
        <f>IF(AND(N(Assumptions!$D$41)&gt;0,AZ4=((Assumptions!$C$41-1)*12+7)),Assumptions!$C$48*Assumptions!$D$41*Assumptions!$E$41/AZ$16,0)</f>
        <v/>
      </c>
      <c r="BA29" s="57">
        <f>IF(AND(N(Assumptions!$D$41)&gt;0,BA4=((Assumptions!$C$41-1)*12+7)),Assumptions!$C$48*Assumptions!$D$41*Assumptions!$E$41/BA$16,0)</f>
        <v/>
      </c>
      <c r="BB29" s="57">
        <f>IF(AND(N(Assumptions!$D$41)&gt;0,BB4=((Assumptions!$C$41-1)*12+7)),Assumptions!$C$48*Assumptions!$D$41*Assumptions!$E$41/BB$16,0)</f>
        <v/>
      </c>
      <c r="BC29" s="57">
        <f>IF(AND(N(Assumptions!$D$41)&gt;0,BC4=((Assumptions!$C$41-1)*12+7)),Assumptions!$C$48*Assumptions!$D$41*Assumptions!$E$41/BC$16,0)</f>
        <v/>
      </c>
      <c r="BD29" s="57">
        <f>IF(AND(N(Assumptions!$D$41)&gt;0,BD4=((Assumptions!$C$41-1)*12+7)),Assumptions!$C$48*Assumptions!$D$41*Assumptions!$E$41/BD$16,0)</f>
        <v/>
      </c>
      <c r="BE29" s="57">
        <f>IF(AND(N(Assumptions!$D$41)&gt;0,BE4=((Assumptions!$C$41-1)*12+7)),Assumptions!$C$48*Assumptions!$D$41*Assumptions!$E$41/BE$16,0)</f>
        <v/>
      </c>
      <c r="BF29" s="57">
        <f>IF(AND(N(Assumptions!$D$41)&gt;0,BF4=((Assumptions!$C$41-1)*12+7)),Assumptions!$C$48*Assumptions!$D$41*Assumptions!$E$41/BF$16,0)</f>
        <v/>
      </c>
      <c r="BG29" s="57">
        <f>IF(AND(N(Assumptions!$D$41)&gt;0,BG4=((Assumptions!$C$41-1)*12+7)),Assumptions!$C$48*Assumptions!$D$41*Assumptions!$E$41/BG$16,0)</f>
        <v/>
      </c>
      <c r="BH29" s="57">
        <f>IF(AND(N(Assumptions!$D$41)&gt;0,BH4=((Assumptions!$C$41-1)*12+7)),Assumptions!$C$48*Assumptions!$D$41*Assumptions!$E$41/BH$16,0)</f>
        <v/>
      </c>
      <c r="BI29" s="57">
        <f>IF(AND(N(Assumptions!$D$41)&gt;0,BI4=((Assumptions!$C$41-1)*12+7)),Assumptions!$C$48*Assumptions!$D$41*Assumptions!$E$41/BI$16,0)</f>
        <v/>
      </c>
      <c r="BJ29" s="57">
        <f>IF(AND(N(Assumptions!$D$41)&gt;0,BJ4=((Assumptions!$C$41-1)*12+7)),Assumptions!$C$48*Assumptions!$D$41*Assumptions!$E$41/BJ$16,0)</f>
        <v/>
      </c>
    </row>
    <row r="30">
      <c r="A30" s="43" t="n"/>
      <c r="B30" s="43" t="inlineStr">
        <is>
          <t>Add-On 8 Seller Rollover</t>
        </is>
      </c>
      <c r="C30" s="57">
        <f>IF(AND(N(Assumptions!$D$42)&gt;0,C4=((Assumptions!$C$42-1)*12+7)),Assumptions!$C$48*Assumptions!$D$42*Assumptions!$E$42/C$16,0)</f>
        <v/>
      </c>
      <c r="D30" s="57">
        <f>IF(AND(N(Assumptions!$D$42)&gt;0,D4=((Assumptions!$C$42-1)*12+7)),Assumptions!$C$48*Assumptions!$D$42*Assumptions!$E$42/D$16,0)</f>
        <v/>
      </c>
      <c r="E30" s="57">
        <f>IF(AND(N(Assumptions!$D$42)&gt;0,E4=((Assumptions!$C$42-1)*12+7)),Assumptions!$C$48*Assumptions!$D$42*Assumptions!$E$42/E$16,0)</f>
        <v/>
      </c>
      <c r="F30" s="57">
        <f>IF(AND(N(Assumptions!$D$42)&gt;0,F4=((Assumptions!$C$42-1)*12+7)),Assumptions!$C$48*Assumptions!$D$42*Assumptions!$E$42/F$16,0)</f>
        <v/>
      </c>
      <c r="G30" s="57">
        <f>IF(AND(N(Assumptions!$D$42)&gt;0,G4=((Assumptions!$C$42-1)*12+7)),Assumptions!$C$48*Assumptions!$D$42*Assumptions!$E$42/G$16,0)</f>
        <v/>
      </c>
      <c r="H30" s="57">
        <f>IF(AND(N(Assumptions!$D$42)&gt;0,H4=((Assumptions!$C$42-1)*12+7)),Assumptions!$C$48*Assumptions!$D$42*Assumptions!$E$42/H$16,0)</f>
        <v/>
      </c>
      <c r="I30" s="57">
        <f>IF(AND(N(Assumptions!$D$42)&gt;0,I4=((Assumptions!$C$42-1)*12+7)),Assumptions!$C$48*Assumptions!$D$42*Assumptions!$E$42/I$16,0)</f>
        <v/>
      </c>
      <c r="J30" s="57">
        <f>IF(AND(N(Assumptions!$D$42)&gt;0,J4=((Assumptions!$C$42-1)*12+7)),Assumptions!$C$48*Assumptions!$D$42*Assumptions!$E$42/J$16,0)</f>
        <v/>
      </c>
      <c r="K30" s="57">
        <f>IF(AND(N(Assumptions!$D$42)&gt;0,K4=((Assumptions!$C$42-1)*12+7)),Assumptions!$C$48*Assumptions!$D$42*Assumptions!$E$42/K$16,0)</f>
        <v/>
      </c>
      <c r="L30" s="57">
        <f>IF(AND(N(Assumptions!$D$42)&gt;0,L4=((Assumptions!$C$42-1)*12+7)),Assumptions!$C$48*Assumptions!$D$42*Assumptions!$E$42/L$16,0)</f>
        <v/>
      </c>
      <c r="M30" s="57">
        <f>IF(AND(N(Assumptions!$D$42)&gt;0,M4=((Assumptions!$C$42-1)*12+7)),Assumptions!$C$48*Assumptions!$D$42*Assumptions!$E$42/M$16,0)</f>
        <v/>
      </c>
      <c r="N30" s="57">
        <f>IF(AND(N(Assumptions!$D$42)&gt;0,N4=((Assumptions!$C$42-1)*12+7)),Assumptions!$C$48*Assumptions!$D$42*Assumptions!$E$42/N$16,0)</f>
        <v/>
      </c>
      <c r="O30" s="57">
        <f>IF(AND(N(Assumptions!$D$42)&gt;0,O4=((Assumptions!$C$42-1)*12+7)),Assumptions!$C$48*Assumptions!$D$42*Assumptions!$E$42/O$16,0)</f>
        <v/>
      </c>
      <c r="P30" s="57">
        <f>IF(AND(N(Assumptions!$D$42)&gt;0,P4=((Assumptions!$C$42-1)*12+7)),Assumptions!$C$48*Assumptions!$D$42*Assumptions!$E$42/P$16,0)</f>
        <v/>
      </c>
      <c r="Q30" s="57">
        <f>IF(AND(N(Assumptions!$D$42)&gt;0,Q4=((Assumptions!$C$42-1)*12+7)),Assumptions!$C$48*Assumptions!$D$42*Assumptions!$E$42/Q$16,0)</f>
        <v/>
      </c>
      <c r="R30" s="57">
        <f>IF(AND(N(Assumptions!$D$42)&gt;0,R4=((Assumptions!$C$42-1)*12+7)),Assumptions!$C$48*Assumptions!$D$42*Assumptions!$E$42/R$16,0)</f>
        <v/>
      </c>
      <c r="S30" s="57">
        <f>IF(AND(N(Assumptions!$D$42)&gt;0,S4=((Assumptions!$C$42-1)*12+7)),Assumptions!$C$48*Assumptions!$D$42*Assumptions!$E$42/S$16,0)</f>
        <v/>
      </c>
      <c r="T30" s="57">
        <f>IF(AND(N(Assumptions!$D$42)&gt;0,T4=((Assumptions!$C$42-1)*12+7)),Assumptions!$C$48*Assumptions!$D$42*Assumptions!$E$42/T$16,0)</f>
        <v/>
      </c>
      <c r="U30" s="57">
        <f>IF(AND(N(Assumptions!$D$42)&gt;0,U4=((Assumptions!$C$42-1)*12+7)),Assumptions!$C$48*Assumptions!$D$42*Assumptions!$E$42/U$16,0)</f>
        <v/>
      </c>
      <c r="V30" s="57">
        <f>IF(AND(N(Assumptions!$D$42)&gt;0,V4=((Assumptions!$C$42-1)*12+7)),Assumptions!$C$48*Assumptions!$D$42*Assumptions!$E$42/V$16,0)</f>
        <v/>
      </c>
      <c r="W30" s="57">
        <f>IF(AND(N(Assumptions!$D$42)&gt;0,W4=((Assumptions!$C$42-1)*12+7)),Assumptions!$C$48*Assumptions!$D$42*Assumptions!$E$42/W$16,0)</f>
        <v/>
      </c>
      <c r="X30" s="57">
        <f>IF(AND(N(Assumptions!$D$42)&gt;0,X4=((Assumptions!$C$42-1)*12+7)),Assumptions!$C$48*Assumptions!$D$42*Assumptions!$E$42/X$16,0)</f>
        <v/>
      </c>
      <c r="Y30" s="57">
        <f>IF(AND(N(Assumptions!$D$42)&gt;0,Y4=((Assumptions!$C$42-1)*12+7)),Assumptions!$C$48*Assumptions!$D$42*Assumptions!$E$42/Y$16,0)</f>
        <v/>
      </c>
      <c r="Z30" s="57">
        <f>IF(AND(N(Assumptions!$D$42)&gt;0,Z4=((Assumptions!$C$42-1)*12+7)),Assumptions!$C$48*Assumptions!$D$42*Assumptions!$E$42/Z$16,0)</f>
        <v/>
      </c>
      <c r="AA30" s="57">
        <f>IF(AND(N(Assumptions!$D$42)&gt;0,AA4=((Assumptions!$C$42-1)*12+7)),Assumptions!$C$48*Assumptions!$D$42*Assumptions!$E$42/AA$16,0)</f>
        <v/>
      </c>
      <c r="AB30" s="57">
        <f>IF(AND(N(Assumptions!$D$42)&gt;0,AB4=((Assumptions!$C$42-1)*12+7)),Assumptions!$C$48*Assumptions!$D$42*Assumptions!$E$42/AB$16,0)</f>
        <v/>
      </c>
      <c r="AC30" s="57">
        <f>IF(AND(N(Assumptions!$D$42)&gt;0,AC4=((Assumptions!$C$42-1)*12+7)),Assumptions!$C$48*Assumptions!$D$42*Assumptions!$E$42/AC$16,0)</f>
        <v/>
      </c>
      <c r="AD30" s="57">
        <f>IF(AND(N(Assumptions!$D$42)&gt;0,AD4=((Assumptions!$C$42-1)*12+7)),Assumptions!$C$48*Assumptions!$D$42*Assumptions!$E$42/AD$16,0)</f>
        <v/>
      </c>
      <c r="AE30" s="57">
        <f>IF(AND(N(Assumptions!$D$42)&gt;0,AE4=((Assumptions!$C$42-1)*12+7)),Assumptions!$C$48*Assumptions!$D$42*Assumptions!$E$42/AE$16,0)</f>
        <v/>
      </c>
      <c r="AF30" s="57">
        <f>IF(AND(N(Assumptions!$D$42)&gt;0,AF4=((Assumptions!$C$42-1)*12+7)),Assumptions!$C$48*Assumptions!$D$42*Assumptions!$E$42/AF$16,0)</f>
        <v/>
      </c>
      <c r="AG30" s="57">
        <f>IF(AND(N(Assumptions!$D$42)&gt;0,AG4=((Assumptions!$C$42-1)*12+7)),Assumptions!$C$48*Assumptions!$D$42*Assumptions!$E$42/AG$16,0)</f>
        <v/>
      </c>
      <c r="AH30" s="57">
        <f>IF(AND(N(Assumptions!$D$42)&gt;0,AH4=((Assumptions!$C$42-1)*12+7)),Assumptions!$C$48*Assumptions!$D$42*Assumptions!$E$42/AH$16,0)</f>
        <v/>
      </c>
      <c r="AI30" s="57">
        <f>IF(AND(N(Assumptions!$D$42)&gt;0,AI4=((Assumptions!$C$42-1)*12+7)),Assumptions!$C$48*Assumptions!$D$42*Assumptions!$E$42/AI$16,0)</f>
        <v/>
      </c>
      <c r="AJ30" s="57">
        <f>IF(AND(N(Assumptions!$D$42)&gt;0,AJ4=((Assumptions!$C$42-1)*12+7)),Assumptions!$C$48*Assumptions!$D$42*Assumptions!$E$42/AJ$16,0)</f>
        <v/>
      </c>
      <c r="AK30" s="57">
        <f>IF(AND(N(Assumptions!$D$42)&gt;0,AK4=((Assumptions!$C$42-1)*12+7)),Assumptions!$C$48*Assumptions!$D$42*Assumptions!$E$42/AK$16,0)</f>
        <v/>
      </c>
      <c r="AL30" s="57">
        <f>IF(AND(N(Assumptions!$D$42)&gt;0,AL4=((Assumptions!$C$42-1)*12+7)),Assumptions!$C$48*Assumptions!$D$42*Assumptions!$E$42/AL$16,0)</f>
        <v/>
      </c>
      <c r="AM30" s="57">
        <f>IF(AND(N(Assumptions!$D$42)&gt;0,AM4=((Assumptions!$C$42-1)*12+7)),Assumptions!$C$48*Assumptions!$D$42*Assumptions!$E$42/AM$16,0)</f>
        <v/>
      </c>
      <c r="AN30" s="57">
        <f>IF(AND(N(Assumptions!$D$42)&gt;0,AN4=((Assumptions!$C$42-1)*12+7)),Assumptions!$C$48*Assumptions!$D$42*Assumptions!$E$42/AN$16,0)</f>
        <v/>
      </c>
      <c r="AO30" s="57">
        <f>IF(AND(N(Assumptions!$D$42)&gt;0,AO4=((Assumptions!$C$42-1)*12+7)),Assumptions!$C$48*Assumptions!$D$42*Assumptions!$E$42/AO$16,0)</f>
        <v/>
      </c>
      <c r="AP30" s="57">
        <f>IF(AND(N(Assumptions!$D$42)&gt;0,AP4=((Assumptions!$C$42-1)*12+7)),Assumptions!$C$48*Assumptions!$D$42*Assumptions!$E$42/AP$16,0)</f>
        <v/>
      </c>
      <c r="AQ30" s="57">
        <f>IF(AND(N(Assumptions!$D$42)&gt;0,AQ4=((Assumptions!$C$42-1)*12+7)),Assumptions!$C$48*Assumptions!$D$42*Assumptions!$E$42/AQ$16,0)</f>
        <v/>
      </c>
      <c r="AR30" s="57">
        <f>IF(AND(N(Assumptions!$D$42)&gt;0,AR4=((Assumptions!$C$42-1)*12+7)),Assumptions!$C$48*Assumptions!$D$42*Assumptions!$E$42/AR$16,0)</f>
        <v/>
      </c>
      <c r="AS30" s="57">
        <f>IF(AND(N(Assumptions!$D$42)&gt;0,AS4=((Assumptions!$C$42-1)*12+7)),Assumptions!$C$48*Assumptions!$D$42*Assumptions!$E$42/AS$16,0)</f>
        <v/>
      </c>
      <c r="AT30" s="57">
        <f>IF(AND(N(Assumptions!$D$42)&gt;0,AT4=((Assumptions!$C$42-1)*12+7)),Assumptions!$C$48*Assumptions!$D$42*Assumptions!$E$42/AT$16,0)</f>
        <v/>
      </c>
      <c r="AU30" s="57">
        <f>IF(AND(N(Assumptions!$D$42)&gt;0,AU4=((Assumptions!$C$42-1)*12+7)),Assumptions!$C$48*Assumptions!$D$42*Assumptions!$E$42/AU$16,0)</f>
        <v/>
      </c>
      <c r="AV30" s="57">
        <f>IF(AND(N(Assumptions!$D$42)&gt;0,AV4=((Assumptions!$C$42-1)*12+7)),Assumptions!$C$48*Assumptions!$D$42*Assumptions!$E$42/AV$16,0)</f>
        <v/>
      </c>
      <c r="AW30" s="57">
        <f>IF(AND(N(Assumptions!$D$42)&gt;0,AW4=((Assumptions!$C$42-1)*12+7)),Assumptions!$C$48*Assumptions!$D$42*Assumptions!$E$42/AW$16,0)</f>
        <v/>
      </c>
      <c r="AX30" s="57">
        <f>IF(AND(N(Assumptions!$D$42)&gt;0,AX4=((Assumptions!$C$42-1)*12+7)),Assumptions!$C$48*Assumptions!$D$42*Assumptions!$E$42/AX$16,0)</f>
        <v/>
      </c>
      <c r="AY30" s="57">
        <f>IF(AND(N(Assumptions!$D$42)&gt;0,AY4=((Assumptions!$C$42-1)*12+7)),Assumptions!$C$48*Assumptions!$D$42*Assumptions!$E$42/AY$16,0)</f>
        <v/>
      </c>
      <c r="AZ30" s="57">
        <f>IF(AND(N(Assumptions!$D$42)&gt;0,AZ4=((Assumptions!$C$42-1)*12+7)),Assumptions!$C$48*Assumptions!$D$42*Assumptions!$E$42/AZ$16,0)</f>
        <v/>
      </c>
      <c r="BA30" s="57">
        <f>IF(AND(N(Assumptions!$D$42)&gt;0,BA4=((Assumptions!$C$42-1)*12+7)),Assumptions!$C$48*Assumptions!$D$42*Assumptions!$E$42/BA$16,0)</f>
        <v/>
      </c>
      <c r="BB30" s="57">
        <f>IF(AND(N(Assumptions!$D$42)&gt;0,BB4=((Assumptions!$C$42-1)*12+7)),Assumptions!$C$48*Assumptions!$D$42*Assumptions!$E$42/BB$16,0)</f>
        <v/>
      </c>
      <c r="BC30" s="57">
        <f>IF(AND(N(Assumptions!$D$42)&gt;0,BC4=((Assumptions!$C$42-1)*12+7)),Assumptions!$C$48*Assumptions!$D$42*Assumptions!$E$42/BC$16,0)</f>
        <v/>
      </c>
      <c r="BD30" s="57">
        <f>IF(AND(N(Assumptions!$D$42)&gt;0,BD4=((Assumptions!$C$42-1)*12+7)),Assumptions!$C$48*Assumptions!$D$42*Assumptions!$E$42/BD$16,0)</f>
        <v/>
      </c>
      <c r="BE30" s="57">
        <f>IF(AND(N(Assumptions!$D$42)&gt;0,BE4=((Assumptions!$C$42-1)*12+7)),Assumptions!$C$48*Assumptions!$D$42*Assumptions!$E$42/BE$16,0)</f>
        <v/>
      </c>
      <c r="BF30" s="57">
        <f>IF(AND(N(Assumptions!$D$42)&gt;0,BF4=((Assumptions!$C$42-1)*12+7)),Assumptions!$C$48*Assumptions!$D$42*Assumptions!$E$42/BF$16,0)</f>
        <v/>
      </c>
      <c r="BG30" s="57">
        <f>IF(AND(N(Assumptions!$D$42)&gt;0,BG4=((Assumptions!$C$42-1)*12+7)),Assumptions!$C$48*Assumptions!$D$42*Assumptions!$E$42/BG$16,0)</f>
        <v/>
      </c>
      <c r="BH30" s="57">
        <f>IF(AND(N(Assumptions!$D$42)&gt;0,BH4=((Assumptions!$C$42-1)*12+7)),Assumptions!$C$48*Assumptions!$D$42*Assumptions!$E$42/BH$16,0)</f>
        <v/>
      </c>
      <c r="BI30" s="57">
        <f>IF(AND(N(Assumptions!$D$42)&gt;0,BI4=((Assumptions!$C$42-1)*12+7)),Assumptions!$C$48*Assumptions!$D$42*Assumptions!$E$42/BI$16,0)</f>
        <v/>
      </c>
      <c r="BJ30" s="57">
        <f>IF(AND(N(Assumptions!$D$42)&gt;0,BJ4=((Assumptions!$C$42-1)*12+7)),Assumptions!$C$48*Assumptions!$D$42*Assumptions!$E$42/BJ$16,0)</f>
        <v/>
      </c>
    </row>
    <row r="31">
      <c r="A31" s="43" t="n"/>
      <c r="B31" s="50" t="inlineStr">
        <is>
          <t>Total units issued</t>
        </is>
      </c>
      <c r="C31" s="57">
        <f>SUM(C19:C30)</f>
        <v/>
      </c>
      <c r="D31" s="57">
        <f>SUM(D19:D30)</f>
        <v/>
      </c>
      <c r="E31" s="57">
        <f>SUM(E19:E30)</f>
        <v/>
      </c>
      <c r="F31" s="57">
        <f>SUM(F19:F30)</f>
        <v/>
      </c>
      <c r="G31" s="57">
        <f>SUM(G19:G30)</f>
        <v/>
      </c>
      <c r="H31" s="57">
        <f>SUM(H19:H30)</f>
        <v/>
      </c>
      <c r="I31" s="57">
        <f>SUM(I19:I30)</f>
        <v/>
      </c>
      <c r="J31" s="57">
        <f>SUM(J19:J30)</f>
        <v/>
      </c>
      <c r="K31" s="57">
        <f>SUM(K19:K30)</f>
        <v/>
      </c>
      <c r="L31" s="57">
        <f>SUM(L19:L30)</f>
        <v/>
      </c>
      <c r="M31" s="57">
        <f>SUM(M19:M30)</f>
        <v/>
      </c>
      <c r="N31" s="57">
        <f>SUM(N19:N30)</f>
        <v/>
      </c>
      <c r="O31" s="57">
        <f>SUM(O19:O30)</f>
        <v/>
      </c>
      <c r="P31" s="57">
        <f>SUM(P19:P30)</f>
        <v/>
      </c>
      <c r="Q31" s="57">
        <f>SUM(Q19:Q30)</f>
        <v/>
      </c>
      <c r="R31" s="57">
        <f>SUM(R19:R30)</f>
        <v/>
      </c>
      <c r="S31" s="57">
        <f>SUM(S19:S30)</f>
        <v/>
      </c>
      <c r="T31" s="57">
        <f>SUM(T19:T30)</f>
        <v/>
      </c>
      <c r="U31" s="57">
        <f>SUM(U19:U30)</f>
        <v/>
      </c>
      <c r="V31" s="57">
        <f>SUM(V19:V30)</f>
        <v/>
      </c>
      <c r="W31" s="57">
        <f>SUM(W19:W30)</f>
        <v/>
      </c>
      <c r="X31" s="57">
        <f>SUM(X19:X30)</f>
        <v/>
      </c>
      <c r="Y31" s="57">
        <f>SUM(Y19:Y30)</f>
        <v/>
      </c>
      <c r="Z31" s="57">
        <f>SUM(Z19:Z30)</f>
        <v/>
      </c>
      <c r="AA31" s="57">
        <f>SUM(AA19:AA30)</f>
        <v/>
      </c>
      <c r="AB31" s="57">
        <f>SUM(AB19:AB30)</f>
        <v/>
      </c>
      <c r="AC31" s="57">
        <f>SUM(AC19:AC30)</f>
        <v/>
      </c>
      <c r="AD31" s="57">
        <f>SUM(AD19:AD30)</f>
        <v/>
      </c>
      <c r="AE31" s="57">
        <f>SUM(AE19:AE30)</f>
        <v/>
      </c>
      <c r="AF31" s="57">
        <f>SUM(AF19:AF30)</f>
        <v/>
      </c>
      <c r="AG31" s="57">
        <f>SUM(AG19:AG30)</f>
        <v/>
      </c>
      <c r="AH31" s="57">
        <f>SUM(AH19:AH30)</f>
        <v/>
      </c>
      <c r="AI31" s="57">
        <f>SUM(AI19:AI30)</f>
        <v/>
      </c>
      <c r="AJ31" s="57">
        <f>SUM(AJ19:AJ30)</f>
        <v/>
      </c>
      <c r="AK31" s="57">
        <f>SUM(AK19:AK30)</f>
        <v/>
      </c>
      <c r="AL31" s="57">
        <f>SUM(AL19:AL30)</f>
        <v/>
      </c>
      <c r="AM31" s="57">
        <f>SUM(AM19:AM30)</f>
        <v/>
      </c>
      <c r="AN31" s="57">
        <f>SUM(AN19:AN30)</f>
        <v/>
      </c>
      <c r="AO31" s="57">
        <f>SUM(AO19:AO30)</f>
        <v/>
      </c>
      <c r="AP31" s="57">
        <f>SUM(AP19:AP30)</f>
        <v/>
      </c>
      <c r="AQ31" s="57">
        <f>SUM(AQ19:AQ30)</f>
        <v/>
      </c>
      <c r="AR31" s="57">
        <f>SUM(AR19:AR30)</f>
        <v/>
      </c>
      <c r="AS31" s="57">
        <f>SUM(AS19:AS30)</f>
        <v/>
      </c>
      <c r="AT31" s="57">
        <f>SUM(AT19:AT30)</f>
        <v/>
      </c>
      <c r="AU31" s="57">
        <f>SUM(AU19:AU30)</f>
        <v/>
      </c>
      <c r="AV31" s="57">
        <f>SUM(AV19:AV30)</f>
        <v/>
      </c>
      <c r="AW31" s="57">
        <f>SUM(AW19:AW30)</f>
        <v/>
      </c>
      <c r="AX31" s="57">
        <f>SUM(AX19:AX30)</f>
        <v/>
      </c>
      <c r="AY31" s="57">
        <f>SUM(AY19:AY30)</f>
        <v/>
      </c>
      <c r="AZ31" s="57">
        <f>SUM(AZ19:AZ30)</f>
        <v/>
      </c>
      <c r="BA31" s="57">
        <f>SUM(BA19:BA30)</f>
        <v/>
      </c>
      <c r="BB31" s="57">
        <f>SUM(BB19:BB30)</f>
        <v/>
      </c>
      <c r="BC31" s="57">
        <f>SUM(BC19:BC30)</f>
        <v/>
      </c>
      <c r="BD31" s="57">
        <f>SUM(BD19:BD30)</f>
        <v/>
      </c>
      <c r="BE31" s="57">
        <f>SUM(BE19:BE30)</f>
        <v/>
      </c>
      <c r="BF31" s="57">
        <f>SUM(BF19:BF30)</f>
        <v/>
      </c>
      <c r="BG31" s="57">
        <f>SUM(BG19:BG30)</f>
        <v/>
      </c>
      <c r="BH31" s="57">
        <f>SUM(BH19:BH30)</f>
        <v/>
      </c>
      <c r="BI31" s="57">
        <f>SUM(BI19:BI30)</f>
        <v/>
      </c>
      <c r="BJ31" s="57">
        <f>SUM(BJ19:BJ30)</f>
        <v/>
      </c>
    </row>
    <row r="32">
      <c r="A32" s="43" t="n"/>
      <c r="B32" s="50" t="inlineStr">
        <is>
          <t>Total units outstanding (cumulative)</t>
        </is>
      </c>
      <c r="C32" s="57">
        <f>SUM($C$31:C31)</f>
        <v/>
      </c>
      <c r="D32" s="57">
        <f>SUM($C$31:D31)</f>
        <v/>
      </c>
      <c r="E32" s="57">
        <f>SUM($C$31:E31)</f>
        <v/>
      </c>
      <c r="F32" s="57">
        <f>SUM($C$31:F31)</f>
        <v/>
      </c>
      <c r="G32" s="57">
        <f>SUM($C$31:G31)</f>
        <v/>
      </c>
      <c r="H32" s="57">
        <f>SUM($C$31:H31)</f>
        <v/>
      </c>
      <c r="I32" s="57">
        <f>SUM($C$31:I31)</f>
        <v/>
      </c>
      <c r="J32" s="57">
        <f>SUM($C$31:J31)</f>
        <v/>
      </c>
      <c r="K32" s="57">
        <f>SUM($C$31:K31)</f>
        <v/>
      </c>
      <c r="L32" s="57">
        <f>SUM($C$31:L31)</f>
        <v/>
      </c>
      <c r="M32" s="57">
        <f>SUM($C$31:M31)</f>
        <v/>
      </c>
      <c r="N32" s="57">
        <f>SUM($C$31:N31)</f>
        <v/>
      </c>
      <c r="O32" s="57">
        <f>SUM($C$31:O31)</f>
        <v/>
      </c>
      <c r="P32" s="57">
        <f>SUM($C$31:P31)</f>
        <v/>
      </c>
      <c r="Q32" s="57">
        <f>SUM($C$31:Q31)</f>
        <v/>
      </c>
      <c r="R32" s="57">
        <f>SUM($C$31:R31)</f>
        <v/>
      </c>
      <c r="S32" s="57">
        <f>SUM($C$31:S31)</f>
        <v/>
      </c>
      <c r="T32" s="57">
        <f>SUM($C$31:T31)</f>
        <v/>
      </c>
      <c r="U32" s="57">
        <f>SUM($C$31:U31)</f>
        <v/>
      </c>
      <c r="V32" s="57">
        <f>SUM($C$31:V31)</f>
        <v/>
      </c>
      <c r="W32" s="57">
        <f>SUM($C$31:W31)</f>
        <v/>
      </c>
      <c r="X32" s="57">
        <f>SUM($C$31:X31)</f>
        <v/>
      </c>
      <c r="Y32" s="57">
        <f>SUM($C$31:Y31)</f>
        <v/>
      </c>
      <c r="Z32" s="57">
        <f>SUM($C$31:Z31)</f>
        <v/>
      </c>
      <c r="AA32" s="57">
        <f>SUM($C$31:AA31)</f>
        <v/>
      </c>
      <c r="AB32" s="57">
        <f>SUM($C$31:AB31)</f>
        <v/>
      </c>
      <c r="AC32" s="57">
        <f>SUM($C$31:AC31)</f>
        <v/>
      </c>
      <c r="AD32" s="57">
        <f>SUM($C$31:AD31)</f>
        <v/>
      </c>
      <c r="AE32" s="57">
        <f>SUM($C$31:AE31)</f>
        <v/>
      </c>
      <c r="AF32" s="57">
        <f>SUM($C$31:AF31)</f>
        <v/>
      </c>
      <c r="AG32" s="57">
        <f>SUM($C$31:AG31)</f>
        <v/>
      </c>
      <c r="AH32" s="57">
        <f>SUM($C$31:AH31)</f>
        <v/>
      </c>
      <c r="AI32" s="57">
        <f>SUM($C$31:AI31)</f>
        <v/>
      </c>
      <c r="AJ32" s="57">
        <f>SUM($C$31:AJ31)</f>
        <v/>
      </c>
      <c r="AK32" s="57">
        <f>SUM($C$31:AK31)</f>
        <v/>
      </c>
      <c r="AL32" s="57">
        <f>SUM($C$31:AL31)</f>
        <v/>
      </c>
      <c r="AM32" s="57">
        <f>SUM($C$31:AM31)</f>
        <v/>
      </c>
      <c r="AN32" s="57">
        <f>SUM($C$31:AN31)</f>
        <v/>
      </c>
      <c r="AO32" s="57">
        <f>SUM($C$31:AO31)</f>
        <v/>
      </c>
      <c r="AP32" s="57">
        <f>SUM($C$31:AP31)</f>
        <v/>
      </c>
      <c r="AQ32" s="57">
        <f>SUM($C$31:AQ31)</f>
        <v/>
      </c>
      <c r="AR32" s="57">
        <f>SUM($C$31:AR31)</f>
        <v/>
      </c>
      <c r="AS32" s="57">
        <f>SUM($C$31:AS31)</f>
        <v/>
      </c>
      <c r="AT32" s="57">
        <f>SUM($C$31:AT31)</f>
        <v/>
      </c>
      <c r="AU32" s="57">
        <f>SUM($C$31:AU31)</f>
        <v/>
      </c>
      <c r="AV32" s="57">
        <f>SUM($C$31:AV31)</f>
        <v/>
      </c>
      <c r="AW32" s="57">
        <f>SUM($C$31:AW31)</f>
        <v/>
      </c>
      <c r="AX32" s="57">
        <f>SUM($C$31:AX31)</f>
        <v/>
      </c>
      <c r="AY32" s="57">
        <f>SUM($C$31:AY31)</f>
        <v/>
      </c>
      <c r="AZ32" s="57">
        <f>SUM($C$31:AZ31)</f>
        <v/>
      </c>
      <c r="BA32" s="57">
        <f>SUM($C$31:BA31)</f>
        <v/>
      </c>
      <c r="BB32" s="57">
        <f>SUM($C$31:BB31)</f>
        <v/>
      </c>
      <c r="BC32" s="57">
        <f>SUM($C$31:BC31)</f>
        <v/>
      </c>
      <c r="BD32" s="57">
        <f>SUM($C$31:BD31)</f>
        <v/>
      </c>
      <c r="BE32" s="57">
        <f>SUM($C$31:BE31)</f>
        <v/>
      </c>
      <c r="BF32" s="57">
        <f>SUM($C$31:BF31)</f>
        <v/>
      </c>
      <c r="BG32" s="57">
        <f>SUM($C$31:BG31)</f>
        <v/>
      </c>
      <c r="BH32" s="57">
        <f>SUM($C$31:BH31)</f>
        <v/>
      </c>
      <c r="BI32" s="57">
        <f>SUM($C$31:BI31)</f>
        <v/>
      </c>
      <c r="BJ32" s="57">
        <f>SUM($C$31:BJ31)</f>
        <v/>
      </c>
    </row>
    <row r="33">
      <c r="A33" s="43" t="n"/>
      <c r="B33" s="43" t="n"/>
      <c r="C33" s="43" t="n"/>
      <c r="D33" s="43" t="n"/>
      <c r="E33" s="43" t="n"/>
      <c r="F33" s="43" t="n"/>
      <c r="G33" s="43" t="n"/>
      <c r="H33" s="43" t="n"/>
      <c r="I33" s="43" t="n"/>
      <c r="J33" s="43" t="n"/>
      <c r="K33" s="43" t="n"/>
      <c r="L33" s="43" t="n"/>
      <c r="M33" s="43" t="n"/>
      <c r="N33" s="43" t="n"/>
      <c r="O33" s="43" t="n"/>
      <c r="P33" s="43" t="n"/>
      <c r="Q33" s="43" t="n"/>
      <c r="R33" s="43" t="n"/>
      <c r="S33" s="43" t="n"/>
      <c r="T33" s="43" t="n"/>
      <c r="U33" s="43" t="n"/>
      <c r="V33" s="43" t="n"/>
      <c r="W33" s="43" t="n"/>
      <c r="X33" s="43" t="n"/>
      <c r="Y33" s="43" t="n"/>
      <c r="Z33" s="43" t="n"/>
      <c r="AA33" s="43" t="n"/>
      <c r="AB33" s="43" t="n"/>
      <c r="AC33" s="43" t="n"/>
      <c r="AD33" s="43" t="n"/>
      <c r="AE33" s="43" t="n"/>
      <c r="AF33" s="43" t="n"/>
      <c r="AG33" s="43" t="n"/>
      <c r="AH33" s="43" t="n"/>
      <c r="AI33" s="43" t="n"/>
      <c r="AJ33" s="43" t="n"/>
      <c r="AK33" s="43" t="n"/>
      <c r="AL33" s="43" t="n"/>
      <c r="AM33" s="43" t="n"/>
      <c r="AN33" s="43" t="n"/>
      <c r="AO33" s="43" t="n"/>
      <c r="AP33" s="43" t="n"/>
      <c r="AQ33" s="43" t="n"/>
      <c r="AR33" s="43" t="n"/>
      <c r="AS33" s="43" t="n"/>
      <c r="AT33" s="43" t="n"/>
      <c r="AU33" s="43" t="n"/>
      <c r="AV33" s="43" t="n"/>
      <c r="AW33" s="43" t="n"/>
      <c r="AX33" s="43" t="n"/>
      <c r="AY33" s="43" t="n"/>
      <c r="AZ33" s="43" t="n"/>
      <c r="BA33" s="43" t="n"/>
      <c r="BB33" s="43" t="n"/>
      <c r="BC33" s="43" t="n"/>
      <c r="BD33" s="43" t="n"/>
      <c r="BE33" s="43" t="n"/>
      <c r="BF33" s="43" t="n"/>
      <c r="BG33" s="43" t="n"/>
      <c r="BH33" s="43" t="n"/>
      <c r="BI33" s="43" t="n"/>
      <c r="BJ33" s="43" t="n"/>
    </row>
    <row r="34">
      <c r="A34" s="43" t="n"/>
      <c r="B34" s="47" t="inlineStr">
        <is>
          <t>UNITS OUTSTANDING BY HOLDER (cumulative, M)</t>
        </is>
      </c>
      <c r="C34" s="43" t="n"/>
      <c r="D34" s="43" t="n"/>
      <c r="E34" s="43" t="n"/>
      <c r="F34" s="43" t="n"/>
      <c r="G34" s="43" t="n"/>
      <c r="H34" s="43" t="n"/>
      <c r="I34" s="43" t="n"/>
      <c r="J34" s="43" t="n"/>
      <c r="K34" s="43" t="n"/>
      <c r="L34" s="43" t="n"/>
      <c r="M34" s="43" t="n"/>
      <c r="N34" s="43" t="n"/>
      <c r="O34" s="43" t="n"/>
      <c r="P34" s="43" t="n"/>
      <c r="Q34" s="43" t="n"/>
      <c r="R34" s="43" t="n"/>
      <c r="S34" s="43" t="n"/>
      <c r="T34" s="43" t="n"/>
      <c r="U34" s="43" t="n"/>
      <c r="V34" s="43" t="n"/>
      <c r="W34" s="43" t="n"/>
      <c r="X34" s="43" t="n"/>
      <c r="Y34" s="43" t="n"/>
      <c r="Z34" s="43" t="n"/>
      <c r="AA34" s="43" t="n"/>
      <c r="AB34" s="43" t="n"/>
      <c r="AC34" s="43" t="n"/>
      <c r="AD34" s="43" t="n"/>
      <c r="AE34" s="43" t="n"/>
      <c r="AF34" s="43" t="n"/>
      <c r="AG34" s="43" t="n"/>
      <c r="AH34" s="43" t="n"/>
      <c r="AI34" s="43" t="n"/>
      <c r="AJ34" s="43" t="n"/>
      <c r="AK34" s="43" t="n"/>
      <c r="AL34" s="43" t="n"/>
      <c r="AM34" s="43" t="n"/>
      <c r="AN34" s="43" t="n"/>
      <c r="AO34" s="43" t="n"/>
      <c r="AP34" s="43" t="n"/>
      <c r="AQ34" s="43" t="n"/>
      <c r="AR34" s="43" t="n"/>
      <c r="AS34" s="43" t="n"/>
      <c r="AT34" s="43" t="n"/>
      <c r="AU34" s="43" t="n"/>
      <c r="AV34" s="43" t="n"/>
      <c r="AW34" s="43" t="n"/>
      <c r="AX34" s="43" t="n"/>
      <c r="AY34" s="43" t="n"/>
      <c r="AZ34" s="43" t="n"/>
      <c r="BA34" s="43" t="n"/>
      <c r="BB34" s="43" t="n"/>
      <c r="BC34" s="43" t="n"/>
      <c r="BD34" s="43" t="n"/>
      <c r="BE34" s="43" t="n"/>
      <c r="BF34" s="43" t="n"/>
      <c r="BG34" s="43" t="n"/>
      <c r="BH34" s="43" t="n"/>
      <c r="BI34" s="43" t="n"/>
      <c r="BJ34" s="43" t="n"/>
    </row>
    <row r="35">
      <c r="A35" s="43" t="n"/>
      <c r="B35" s="43" t="inlineStr">
        <is>
          <t>Pine Street</t>
        </is>
      </c>
      <c r="C35" s="57">
        <f>SUM($C$19:C19)</f>
        <v/>
      </c>
      <c r="D35" s="57">
        <f>SUM($C$19:D19)</f>
        <v/>
      </c>
      <c r="E35" s="57">
        <f>SUM($C$19:E19)</f>
        <v/>
      </c>
      <c r="F35" s="57">
        <f>SUM($C$19:F19)</f>
        <v/>
      </c>
      <c r="G35" s="57">
        <f>SUM($C$19:G19)</f>
        <v/>
      </c>
      <c r="H35" s="57">
        <f>SUM($C$19:H19)</f>
        <v/>
      </c>
      <c r="I35" s="57">
        <f>SUM($C$19:I19)</f>
        <v/>
      </c>
      <c r="J35" s="57">
        <f>SUM($C$19:J19)</f>
        <v/>
      </c>
      <c r="K35" s="57">
        <f>SUM($C$19:K19)</f>
        <v/>
      </c>
      <c r="L35" s="57">
        <f>SUM($C$19:L19)</f>
        <v/>
      </c>
      <c r="M35" s="57">
        <f>SUM($C$19:M19)</f>
        <v/>
      </c>
      <c r="N35" s="57">
        <f>SUM($C$19:N19)</f>
        <v/>
      </c>
      <c r="O35" s="57">
        <f>SUM($C$19:O19)</f>
        <v/>
      </c>
      <c r="P35" s="57">
        <f>SUM($C$19:P19)</f>
        <v/>
      </c>
      <c r="Q35" s="57">
        <f>SUM($C$19:Q19)</f>
        <v/>
      </c>
      <c r="R35" s="57">
        <f>SUM($C$19:R19)</f>
        <v/>
      </c>
      <c r="S35" s="57">
        <f>SUM($C$19:S19)</f>
        <v/>
      </c>
      <c r="T35" s="57">
        <f>SUM($C$19:T19)</f>
        <v/>
      </c>
      <c r="U35" s="57">
        <f>SUM($C$19:U19)</f>
        <v/>
      </c>
      <c r="V35" s="57">
        <f>SUM($C$19:V19)</f>
        <v/>
      </c>
      <c r="W35" s="57">
        <f>SUM($C$19:W19)</f>
        <v/>
      </c>
      <c r="X35" s="57">
        <f>SUM($C$19:X19)</f>
        <v/>
      </c>
      <c r="Y35" s="57">
        <f>SUM($C$19:Y19)</f>
        <v/>
      </c>
      <c r="Z35" s="57">
        <f>SUM($C$19:Z19)</f>
        <v/>
      </c>
      <c r="AA35" s="57">
        <f>SUM($C$19:AA19)</f>
        <v/>
      </c>
      <c r="AB35" s="57">
        <f>SUM($C$19:AB19)</f>
        <v/>
      </c>
      <c r="AC35" s="57">
        <f>SUM($C$19:AC19)</f>
        <v/>
      </c>
      <c r="AD35" s="57">
        <f>SUM($C$19:AD19)</f>
        <v/>
      </c>
      <c r="AE35" s="57">
        <f>SUM($C$19:AE19)</f>
        <v/>
      </c>
      <c r="AF35" s="57">
        <f>SUM($C$19:AF19)</f>
        <v/>
      </c>
      <c r="AG35" s="57">
        <f>SUM($C$19:AG19)</f>
        <v/>
      </c>
      <c r="AH35" s="57">
        <f>SUM($C$19:AH19)</f>
        <v/>
      </c>
      <c r="AI35" s="57">
        <f>SUM($C$19:AI19)</f>
        <v/>
      </c>
      <c r="AJ35" s="57">
        <f>SUM($C$19:AJ19)</f>
        <v/>
      </c>
      <c r="AK35" s="57">
        <f>SUM($C$19:AK19)</f>
        <v/>
      </c>
      <c r="AL35" s="57">
        <f>SUM($C$19:AL19)</f>
        <v/>
      </c>
      <c r="AM35" s="57">
        <f>SUM($C$19:AM19)</f>
        <v/>
      </c>
      <c r="AN35" s="57">
        <f>SUM($C$19:AN19)</f>
        <v/>
      </c>
      <c r="AO35" s="57">
        <f>SUM($C$19:AO19)</f>
        <v/>
      </c>
      <c r="AP35" s="57">
        <f>SUM($C$19:AP19)</f>
        <v/>
      </c>
      <c r="AQ35" s="57">
        <f>SUM($C$19:AQ19)</f>
        <v/>
      </c>
      <c r="AR35" s="57">
        <f>SUM($C$19:AR19)</f>
        <v/>
      </c>
      <c r="AS35" s="57">
        <f>SUM($C$19:AS19)</f>
        <v/>
      </c>
      <c r="AT35" s="57">
        <f>SUM($C$19:AT19)</f>
        <v/>
      </c>
      <c r="AU35" s="57">
        <f>SUM($C$19:AU19)</f>
        <v/>
      </c>
      <c r="AV35" s="57">
        <f>SUM($C$19:AV19)</f>
        <v/>
      </c>
      <c r="AW35" s="57">
        <f>SUM($C$19:AW19)</f>
        <v/>
      </c>
      <c r="AX35" s="57">
        <f>SUM($C$19:AX19)</f>
        <v/>
      </c>
      <c r="AY35" s="57">
        <f>SUM($C$19:AY19)</f>
        <v/>
      </c>
      <c r="AZ35" s="57">
        <f>SUM($C$19:AZ19)</f>
        <v/>
      </c>
      <c r="BA35" s="57">
        <f>SUM($C$19:BA19)</f>
        <v/>
      </c>
      <c r="BB35" s="57">
        <f>SUM($C$19:BB19)</f>
        <v/>
      </c>
      <c r="BC35" s="57">
        <f>SUM($C$19:BC19)</f>
        <v/>
      </c>
      <c r="BD35" s="57">
        <f>SUM($C$19:BD19)</f>
        <v/>
      </c>
      <c r="BE35" s="57">
        <f>SUM($C$19:BE19)</f>
        <v/>
      </c>
      <c r="BF35" s="57">
        <f>SUM($C$19:BF19)</f>
        <v/>
      </c>
      <c r="BG35" s="57">
        <f>SUM($C$19:BG19)</f>
        <v/>
      </c>
      <c r="BH35" s="57">
        <f>SUM($C$19:BH19)</f>
        <v/>
      </c>
      <c r="BI35" s="57">
        <f>SUM($C$19:BI19)</f>
        <v/>
      </c>
      <c r="BJ35" s="57">
        <f>SUM($C$19:BJ19)</f>
        <v/>
      </c>
    </row>
    <row r="36">
      <c r="A36" s="43" t="n"/>
      <c r="B36" s="43" t="inlineStr">
        <is>
          <t>Nexus Capital</t>
        </is>
      </c>
      <c r="C36" s="57">
        <f>SUM($C$20:C20)</f>
        <v/>
      </c>
      <c r="D36" s="57">
        <f>SUM($C$20:D20)</f>
        <v/>
      </c>
      <c r="E36" s="57">
        <f>SUM($C$20:E20)</f>
        <v/>
      </c>
      <c r="F36" s="57">
        <f>SUM($C$20:F20)</f>
        <v/>
      </c>
      <c r="G36" s="57">
        <f>SUM($C$20:G20)</f>
        <v/>
      </c>
      <c r="H36" s="57">
        <f>SUM($C$20:H20)</f>
        <v/>
      </c>
      <c r="I36" s="57">
        <f>SUM($C$20:I20)</f>
        <v/>
      </c>
      <c r="J36" s="57">
        <f>SUM($C$20:J20)</f>
        <v/>
      </c>
      <c r="K36" s="57">
        <f>SUM($C$20:K20)</f>
        <v/>
      </c>
      <c r="L36" s="57">
        <f>SUM($C$20:L20)</f>
        <v/>
      </c>
      <c r="M36" s="57">
        <f>SUM($C$20:M20)</f>
        <v/>
      </c>
      <c r="N36" s="57">
        <f>SUM($C$20:N20)</f>
        <v/>
      </c>
      <c r="O36" s="57">
        <f>SUM($C$20:O20)</f>
        <v/>
      </c>
      <c r="P36" s="57">
        <f>SUM($C$20:P20)</f>
        <v/>
      </c>
      <c r="Q36" s="57">
        <f>SUM($C$20:Q20)</f>
        <v/>
      </c>
      <c r="R36" s="57">
        <f>SUM($C$20:R20)</f>
        <v/>
      </c>
      <c r="S36" s="57">
        <f>SUM($C$20:S20)</f>
        <v/>
      </c>
      <c r="T36" s="57">
        <f>SUM($C$20:T20)</f>
        <v/>
      </c>
      <c r="U36" s="57">
        <f>SUM($C$20:U20)</f>
        <v/>
      </c>
      <c r="V36" s="57">
        <f>SUM($C$20:V20)</f>
        <v/>
      </c>
      <c r="W36" s="57">
        <f>SUM($C$20:W20)</f>
        <v/>
      </c>
      <c r="X36" s="57">
        <f>SUM($C$20:X20)</f>
        <v/>
      </c>
      <c r="Y36" s="57">
        <f>SUM($C$20:Y20)</f>
        <v/>
      </c>
      <c r="Z36" s="57">
        <f>SUM($C$20:Z20)</f>
        <v/>
      </c>
      <c r="AA36" s="57">
        <f>SUM($C$20:AA20)</f>
        <v/>
      </c>
      <c r="AB36" s="57">
        <f>SUM($C$20:AB20)</f>
        <v/>
      </c>
      <c r="AC36" s="57">
        <f>SUM($C$20:AC20)</f>
        <v/>
      </c>
      <c r="AD36" s="57">
        <f>SUM($C$20:AD20)</f>
        <v/>
      </c>
      <c r="AE36" s="57">
        <f>SUM($C$20:AE20)</f>
        <v/>
      </c>
      <c r="AF36" s="57">
        <f>SUM($C$20:AF20)</f>
        <v/>
      </c>
      <c r="AG36" s="57">
        <f>SUM($C$20:AG20)</f>
        <v/>
      </c>
      <c r="AH36" s="57">
        <f>SUM($C$20:AH20)</f>
        <v/>
      </c>
      <c r="AI36" s="57">
        <f>SUM($C$20:AI20)</f>
        <v/>
      </c>
      <c r="AJ36" s="57">
        <f>SUM($C$20:AJ20)</f>
        <v/>
      </c>
      <c r="AK36" s="57">
        <f>SUM($C$20:AK20)</f>
        <v/>
      </c>
      <c r="AL36" s="57">
        <f>SUM($C$20:AL20)</f>
        <v/>
      </c>
      <c r="AM36" s="57">
        <f>SUM($C$20:AM20)</f>
        <v/>
      </c>
      <c r="AN36" s="57">
        <f>SUM($C$20:AN20)</f>
        <v/>
      </c>
      <c r="AO36" s="57">
        <f>SUM($C$20:AO20)</f>
        <v/>
      </c>
      <c r="AP36" s="57">
        <f>SUM($C$20:AP20)</f>
        <v/>
      </c>
      <c r="AQ36" s="57">
        <f>SUM($C$20:AQ20)</f>
        <v/>
      </c>
      <c r="AR36" s="57">
        <f>SUM($C$20:AR20)</f>
        <v/>
      </c>
      <c r="AS36" s="57">
        <f>SUM($C$20:AS20)</f>
        <v/>
      </c>
      <c r="AT36" s="57">
        <f>SUM($C$20:AT20)</f>
        <v/>
      </c>
      <c r="AU36" s="57">
        <f>SUM($C$20:AU20)</f>
        <v/>
      </c>
      <c r="AV36" s="57">
        <f>SUM($C$20:AV20)</f>
        <v/>
      </c>
      <c r="AW36" s="57">
        <f>SUM($C$20:AW20)</f>
        <v/>
      </c>
      <c r="AX36" s="57">
        <f>SUM($C$20:AX20)</f>
        <v/>
      </c>
      <c r="AY36" s="57">
        <f>SUM($C$20:AY20)</f>
        <v/>
      </c>
      <c r="AZ36" s="57">
        <f>SUM($C$20:AZ20)</f>
        <v/>
      </c>
      <c r="BA36" s="57">
        <f>SUM($C$20:BA20)</f>
        <v/>
      </c>
      <c r="BB36" s="57">
        <f>SUM($C$20:BB20)</f>
        <v/>
      </c>
      <c r="BC36" s="57">
        <f>SUM($C$20:BC20)</f>
        <v/>
      </c>
      <c r="BD36" s="57">
        <f>SUM($C$20:BD20)</f>
        <v/>
      </c>
      <c r="BE36" s="57">
        <f>SUM($C$20:BE20)</f>
        <v/>
      </c>
      <c r="BF36" s="57">
        <f>SUM($C$20:BF20)</f>
        <v/>
      </c>
      <c r="BG36" s="57">
        <f>SUM($C$20:BG20)</f>
        <v/>
      </c>
      <c r="BH36" s="57">
        <f>SUM($C$20:BH20)</f>
        <v/>
      </c>
      <c r="BI36" s="57">
        <f>SUM($C$20:BI20)</f>
        <v/>
      </c>
      <c r="BJ36" s="57">
        <f>SUM($C$20:BJ20)</f>
        <v/>
      </c>
    </row>
    <row r="37">
      <c r="A37" s="43" t="n"/>
      <c r="B37" s="43" t="inlineStr">
        <is>
          <t>Platform 1 Seller Rollover</t>
        </is>
      </c>
      <c r="C37" s="57">
        <f>SUM($C$21:C21)</f>
        <v/>
      </c>
      <c r="D37" s="57">
        <f>SUM($C$21:D21)</f>
        <v/>
      </c>
      <c r="E37" s="57">
        <f>SUM($C$21:E21)</f>
        <v/>
      </c>
      <c r="F37" s="57">
        <f>SUM($C$21:F21)</f>
        <v/>
      </c>
      <c r="G37" s="57">
        <f>SUM($C$21:G21)</f>
        <v/>
      </c>
      <c r="H37" s="57">
        <f>SUM($C$21:H21)</f>
        <v/>
      </c>
      <c r="I37" s="57">
        <f>SUM($C$21:I21)</f>
        <v/>
      </c>
      <c r="J37" s="57">
        <f>SUM($C$21:J21)</f>
        <v/>
      </c>
      <c r="K37" s="57">
        <f>SUM($C$21:K21)</f>
        <v/>
      </c>
      <c r="L37" s="57">
        <f>SUM($C$21:L21)</f>
        <v/>
      </c>
      <c r="M37" s="57">
        <f>SUM($C$21:M21)</f>
        <v/>
      </c>
      <c r="N37" s="57">
        <f>SUM($C$21:N21)</f>
        <v/>
      </c>
      <c r="O37" s="57">
        <f>SUM($C$21:O21)</f>
        <v/>
      </c>
      <c r="P37" s="57">
        <f>SUM($C$21:P21)</f>
        <v/>
      </c>
      <c r="Q37" s="57">
        <f>SUM($C$21:Q21)</f>
        <v/>
      </c>
      <c r="R37" s="57">
        <f>SUM($C$21:R21)</f>
        <v/>
      </c>
      <c r="S37" s="57">
        <f>SUM($C$21:S21)</f>
        <v/>
      </c>
      <c r="T37" s="57">
        <f>SUM($C$21:T21)</f>
        <v/>
      </c>
      <c r="U37" s="57">
        <f>SUM($C$21:U21)</f>
        <v/>
      </c>
      <c r="V37" s="57">
        <f>SUM($C$21:V21)</f>
        <v/>
      </c>
      <c r="W37" s="57">
        <f>SUM($C$21:W21)</f>
        <v/>
      </c>
      <c r="X37" s="57">
        <f>SUM($C$21:X21)</f>
        <v/>
      </c>
      <c r="Y37" s="57">
        <f>SUM($C$21:Y21)</f>
        <v/>
      </c>
      <c r="Z37" s="57">
        <f>SUM($C$21:Z21)</f>
        <v/>
      </c>
      <c r="AA37" s="57">
        <f>SUM($C$21:AA21)</f>
        <v/>
      </c>
      <c r="AB37" s="57">
        <f>SUM($C$21:AB21)</f>
        <v/>
      </c>
      <c r="AC37" s="57">
        <f>SUM($C$21:AC21)</f>
        <v/>
      </c>
      <c r="AD37" s="57">
        <f>SUM($C$21:AD21)</f>
        <v/>
      </c>
      <c r="AE37" s="57">
        <f>SUM($C$21:AE21)</f>
        <v/>
      </c>
      <c r="AF37" s="57">
        <f>SUM($C$21:AF21)</f>
        <v/>
      </c>
      <c r="AG37" s="57">
        <f>SUM($C$21:AG21)</f>
        <v/>
      </c>
      <c r="AH37" s="57">
        <f>SUM($C$21:AH21)</f>
        <v/>
      </c>
      <c r="AI37" s="57">
        <f>SUM($C$21:AI21)</f>
        <v/>
      </c>
      <c r="AJ37" s="57">
        <f>SUM($C$21:AJ21)</f>
        <v/>
      </c>
      <c r="AK37" s="57">
        <f>SUM($C$21:AK21)</f>
        <v/>
      </c>
      <c r="AL37" s="57">
        <f>SUM($C$21:AL21)</f>
        <v/>
      </c>
      <c r="AM37" s="57">
        <f>SUM($C$21:AM21)</f>
        <v/>
      </c>
      <c r="AN37" s="57">
        <f>SUM($C$21:AN21)</f>
        <v/>
      </c>
      <c r="AO37" s="57">
        <f>SUM($C$21:AO21)</f>
        <v/>
      </c>
      <c r="AP37" s="57">
        <f>SUM($C$21:AP21)</f>
        <v/>
      </c>
      <c r="AQ37" s="57">
        <f>SUM($C$21:AQ21)</f>
        <v/>
      </c>
      <c r="AR37" s="57">
        <f>SUM($C$21:AR21)</f>
        <v/>
      </c>
      <c r="AS37" s="57">
        <f>SUM($C$21:AS21)</f>
        <v/>
      </c>
      <c r="AT37" s="57">
        <f>SUM($C$21:AT21)</f>
        <v/>
      </c>
      <c r="AU37" s="57">
        <f>SUM($C$21:AU21)</f>
        <v/>
      </c>
      <c r="AV37" s="57">
        <f>SUM($C$21:AV21)</f>
        <v/>
      </c>
      <c r="AW37" s="57">
        <f>SUM($C$21:AW21)</f>
        <v/>
      </c>
      <c r="AX37" s="57">
        <f>SUM($C$21:AX21)</f>
        <v/>
      </c>
      <c r="AY37" s="57">
        <f>SUM($C$21:AY21)</f>
        <v/>
      </c>
      <c r="AZ37" s="57">
        <f>SUM($C$21:AZ21)</f>
        <v/>
      </c>
      <c r="BA37" s="57">
        <f>SUM($C$21:BA21)</f>
        <v/>
      </c>
      <c r="BB37" s="57">
        <f>SUM($C$21:BB21)</f>
        <v/>
      </c>
      <c r="BC37" s="57">
        <f>SUM($C$21:BC21)</f>
        <v/>
      </c>
      <c r="BD37" s="57">
        <f>SUM($C$21:BD21)</f>
        <v/>
      </c>
      <c r="BE37" s="57">
        <f>SUM($C$21:BE21)</f>
        <v/>
      </c>
      <c r="BF37" s="57">
        <f>SUM($C$21:BF21)</f>
        <v/>
      </c>
      <c r="BG37" s="57">
        <f>SUM($C$21:BG21)</f>
        <v/>
      </c>
      <c r="BH37" s="57">
        <f>SUM($C$21:BH21)</f>
        <v/>
      </c>
      <c r="BI37" s="57">
        <f>SUM($C$21:BI21)</f>
        <v/>
      </c>
      <c r="BJ37" s="57">
        <f>SUM($C$21:BJ21)</f>
        <v/>
      </c>
    </row>
    <row r="38">
      <c r="A38" s="43" t="n"/>
      <c r="B38" s="43" t="inlineStr">
        <is>
          <t>Platform 2 Seller Rollover</t>
        </is>
      </c>
      <c r="C38" s="57">
        <f>SUM($C$22:C22)</f>
        <v/>
      </c>
      <c r="D38" s="57">
        <f>SUM($C$22:D22)</f>
        <v/>
      </c>
      <c r="E38" s="57">
        <f>SUM($C$22:E22)</f>
        <v/>
      </c>
      <c r="F38" s="57">
        <f>SUM($C$22:F22)</f>
        <v/>
      </c>
      <c r="G38" s="57">
        <f>SUM($C$22:G22)</f>
        <v/>
      </c>
      <c r="H38" s="57">
        <f>SUM($C$22:H22)</f>
        <v/>
      </c>
      <c r="I38" s="57">
        <f>SUM($C$22:I22)</f>
        <v/>
      </c>
      <c r="J38" s="57">
        <f>SUM($C$22:J22)</f>
        <v/>
      </c>
      <c r="K38" s="57">
        <f>SUM($C$22:K22)</f>
        <v/>
      </c>
      <c r="L38" s="57">
        <f>SUM($C$22:L22)</f>
        <v/>
      </c>
      <c r="M38" s="57">
        <f>SUM($C$22:M22)</f>
        <v/>
      </c>
      <c r="N38" s="57">
        <f>SUM($C$22:N22)</f>
        <v/>
      </c>
      <c r="O38" s="57">
        <f>SUM($C$22:O22)</f>
        <v/>
      </c>
      <c r="P38" s="57">
        <f>SUM($C$22:P22)</f>
        <v/>
      </c>
      <c r="Q38" s="57">
        <f>SUM($C$22:Q22)</f>
        <v/>
      </c>
      <c r="R38" s="57">
        <f>SUM($C$22:R22)</f>
        <v/>
      </c>
      <c r="S38" s="57">
        <f>SUM($C$22:S22)</f>
        <v/>
      </c>
      <c r="T38" s="57">
        <f>SUM($C$22:T22)</f>
        <v/>
      </c>
      <c r="U38" s="57">
        <f>SUM($C$22:U22)</f>
        <v/>
      </c>
      <c r="V38" s="57">
        <f>SUM($C$22:V22)</f>
        <v/>
      </c>
      <c r="W38" s="57">
        <f>SUM($C$22:W22)</f>
        <v/>
      </c>
      <c r="X38" s="57">
        <f>SUM($C$22:X22)</f>
        <v/>
      </c>
      <c r="Y38" s="57">
        <f>SUM($C$22:Y22)</f>
        <v/>
      </c>
      <c r="Z38" s="57">
        <f>SUM($C$22:Z22)</f>
        <v/>
      </c>
      <c r="AA38" s="57">
        <f>SUM($C$22:AA22)</f>
        <v/>
      </c>
      <c r="AB38" s="57">
        <f>SUM($C$22:AB22)</f>
        <v/>
      </c>
      <c r="AC38" s="57">
        <f>SUM($C$22:AC22)</f>
        <v/>
      </c>
      <c r="AD38" s="57">
        <f>SUM($C$22:AD22)</f>
        <v/>
      </c>
      <c r="AE38" s="57">
        <f>SUM($C$22:AE22)</f>
        <v/>
      </c>
      <c r="AF38" s="57">
        <f>SUM($C$22:AF22)</f>
        <v/>
      </c>
      <c r="AG38" s="57">
        <f>SUM($C$22:AG22)</f>
        <v/>
      </c>
      <c r="AH38" s="57">
        <f>SUM($C$22:AH22)</f>
        <v/>
      </c>
      <c r="AI38" s="57">
        <f>SUM($C$22:AI22)</f>
        <v/>
      </c>
      <c r="AJ38" s="57">
        <f>SUM($C$22:AJ22)</f>
        <v/>
      </c>
      <c r="AK38" s="57">
        <f>SUM($C$22:AK22)</f>
        <v/>
      </c>
      <c r="AL38" s="57">
        <f>SUM($C$22:AL22)</f>
        <v/>
      </c>
      <c r="AM38" s="57">
        <f>SUM($C$22:AM22)</f>
        <v/>
      </c>
      <c r="AN38" s="57">
        <f>SUM($C$22:AN22)</f>
        <v/>
      </c>
      <c r="AO38" s="57">
        <f>SUM($C$22:AO22)</f>
        <v/>
      </c>
      <c r="AP38" s="57">
        <f>SUM($C$22:AP22)</f>
        <v/>
      </c>
      <c r="AQ38" s="57">
        <f>SUM($C$22:AQ22)</f>
        <v/>
      </c>
      <c r="AR38" s="57">
        <f>SUM($C$22:AR22)</f>
        <v/>
      </c>
      <c r="AS38" s="57">
        <f>SUM($C$22:AS22)</f>
        <v/>
      </c>
      <c r="AT38" s="57">
        <f>SUM($C$22:AT22)</f>
        <v/>
      </c>
      <c r="AU38" s="57">
        <f>SUM($C$22:AU22)</f>
        <v/>
      </c>
      <c r="AV38" s="57">
        <f>SUM($C$22:AV22)</f>
        <v/>
      </c>
      <c r="AW38" s="57">
        <f>SUM($C$22:AW22)</f>
        <v/>
      </c>
      <c r="AX38" s="57">
        <f>SUM($C$22:AX22)</f>
        <v/>
      </c>
      <c r="AY38" s="57">
        <f>SUM($C$22:AY22)</f>
        <v/>
      </c>
      <c r="AZ38" s="57">
        <f>SUM($C$22:AZ22)</f>
        <v/>
      </c>
      <c r="BA38" s="57">
        <f>SUM($C$22:BA22)</f>
        <v/>
      </c>
      <c r="BB38" s="57">
        <f>SUM($C$22:BB22)</f>
        <v/>
      </c>
      <c r="BC38" s="57">
        <f>SUM($C$22:BC22)</f>
        <v/>
      </c>
      <c r="BD38" s="57">
        <f>SUM($C$22:BD22)</f>
        <v/>
      </c>
      <c r="BE38" s="57">
        <f>SUM($C$22:BE22)</f>
        <v/>
      </c>
      <c r="BF38" s="57">
        <f>SUM($C$22:BF22)</f>
        <v/>
      </c>
      <c r="BG38" s="57">
        <f>SUM($C$22:BG22)</f>
        <v/>
      </c>
      <c r="BH38" s="57">
        <f>SUM($C$22:BH22)</f>
        <v/>
      </c>
      <c r="BI38" s="57">
        <f>SUM($C$22:BI22)</f>
        <v/>
      </c>
      <c r="BJ38" s="57">
        <f>SUM($C$22:BJ22)</f>
        <v/>
      </c>
    </row>
    <row r="39">
      <c r="A39" s="43" t="n"/>
      <c r="B39" s="43" t="inlineStr">
        <is>
          <t>Add-On 1 Seller Rollover</t>
        </is>
      </c>
      <c r="C39" s="57">
        <f>SUM($C$23:C23)</f>
        <v/>
      </c>
      <c r="D39" s="57">
        <f>SUM($C$23:D23)</f>
        <v/>
      </c>
      <c r="E39" s="57">
        <f>SUM($C$23:E23)</f>
        <v/>
      </c>
      <c r="F39" s="57">
        <f>SUM($C$23:F23)</f>
        <v/>
      </c>
      <c r="G39" s="57">
        <f>SUM($C$23:G23)</f>
        <v/>
      </c>
      <c r="H39" s="57">
        <f>SUM($C$23:H23)</f>
        <v/>
      </c>
      <c r="I39" s="57">
        <f>SUM($C$23:I23)</f>
        <v/>
      </c>
      <c r="J39" s="57">
        <f>SUM($C$23:J23)</f>
        <v/>
      </c>
      <c r="K39" s="57">
        <f>SUM($C$23:K23)</f>
        <v/>
      </c>
      <c r="L39" s="57">
        <f>SUM($C$23:L23)</f>
        <v/>
      </c>
      <c r="M39" s="57">
        <f>SUM($C$23:M23)</f>
        <v/>
      </c>
      <c r="N39" s="57">
        <f>SUM($C$23:N23)</f>
        <v/>
      </c>
      <c r="O39" s="57">
        <f>SUM($C$23:O23)</f>
        <v/>
      </c>
      <c r="P39" s="57">
        <f>SUM($C$23:P23)</f>
        <v/>
      </c>
      <c r="Q39" s="57">
        <f>SUM($C$23:Q23)</f>
        <v/>
      </c>
      <c r="R39" s="57">
        <f>SUM($C$23:R23)</f>
        <v/>
      </c>
      <c r="S39" s="57">
        <f>SUM($C$23:S23)</f>
        <v/>
      </c>
      <c r="T39" s="57">
        <f>SUM($C$23:T23)</f>
        <v/>
      </c>
      <c r="U39" s="57">
        <f>SUM($C$23:U23)</f>
        <v/>
      </c>
      <c r="V39" s="57">
        <f>SUM($C$23:V23)</f>
        <v/>
      </c>
      <c r="W39" s="57">
        <f>SUM($C$23:W23)</f>
        <v/>
      </c>
      <c r="X39" s="57">
        <f>SUM($C$23:X23)</f>
        <v/>
      </c>
      <c r="Y39" s="57">
        <f>SUM($C$23:Y23)</f>
        <v/>
      </c>
      <c r="Z39" s="57">
        <f>SUM($C$23:Z23)</f>
        <v/>
      </c>
      <c r="AA39" s="57">
        <f>SUM($C$23:AA23)</f>
        <v/>
      </c>
      <c r="AB39" s="57">
        <f>SUM($C$23:AB23)</f>
        <v/>
      </c>
      <c r="AC39" s="57">
        <f>SUM($C$23:AC23)</f>
        <v/>
      </c>
      <c r="AD39" s="57">
        <f>SUM($C$23:AD23)</f>
        <v/>
      </c>
      <c r="AE39" s="57">
        <f>SUM($C$23:AE23)</f>
        <v/>
      </c>
      <c r="AF39" s="57">
        <f>SUM($C$23:AF23)</f>
        <v/>
      </c>
      <c r="AG39" s="57">
        <f>SUM($C$23:AG23)</f>
        <v/>
      </c>
      <c r="AH39" s="57">
        <f>SUM($C$23:AH23)</f>
        <v/>
      </c>
      <c r="AI39" s="57">
        <f>SUM($C$23:AI23)</f>
        <v/>
      </c>
      <c r="AJ39" s="57">
        <f>SUM($C$23:AJ23)</f>
        <v/>
      </c>
      <c r="AK39" s="57">
        <f>SUM($C$23:AK23)</f>
        <v/>
      </c>
      <c r="AL39" s="57">
        <f>SUM($C$23:AL23)</f>
        <v/>
      </c>
      <c r="AM39" s="57">
        <f>SUM($C$23:AM23)</f>
        <v/>
      </c>
      <c r="AN39" s="57">
        <f>SUM($C$23:AN23)</f>
        <v/>
      </c>
      <c r="AO39" s="57">
        <f>SUM($C$23:AO23)</f>
        <v/>
      </c>
      <c r="AP39" s="57">
        <f>SUM($C$23:AP23)</f>
        <v/>
      </c>
      <c r="AQ39" s="57">
        <f>SUM($C$23:AQ23)</f>
        <v/>
      </c>
      <c r="AR39" s="57">
        <f>SUM($C$23:AR23)</f>
        <v/>
      </c>
      <c r="AS39" s="57">
        <f>SUM($C$23:AS23)</f>
        <v/>
      </c>
      <c r="AT39" s="57">
        <f>SUM($C$23:AT23)</f>
        <v/>
      </c>
      <c r="AU39" s="57">
        <f>SUM($C$23:AU23)</f>
        <v/>
      </c>
      <c r="AV39" s="57">
        <f>SUM($C$23:AV23)</f>
        <v/>
      </c>
      <c r="AW39" s="57">
        <f>SUM($C$23:AW23)</f>
        <v/>
      </c>
      <c r="AX39" s="57">
        <f>SUM($C$23:AX23)</f>
        <v/>
      </c>
      <c r="AY39" s="57">
        <f>SUM($C$23:AY23)</f>
        <v/>
      </c>
      <c r="AZ39" s="57">
        <f>SUM($C$23:AZ23)</f>
        <v/>
      </c>
      <c r="BA39" s="57">
        <f>SUM($C$23:BA23)</f>
        <v/>
      </c>
      <c r="BB39" s="57">
        <f>SUM($C$23:BB23)</f>
        <v/>
      </c>
      <c r="BC39" s="57">
        <f>SUM($C$23:BC23)</f>
        <v/>
      </c>
      <c r="BD39" s="57">
        <f>SUM($C$23:BD23)</f>
        <v/>
      </c>
      <c r="BE39" s="57">
        <f>SUM($C$23:BE23)</f>
        <v/>
      </c>
      <c r="BF39" s="57">
        <f>SUM($C$23:BF23)</f>
        <v/>
      </c>
      <c r="BG39" s="57">
        <f>SUM($C$23:BG23)</f>
        <v/>
      </c>
      <c r="BH39" s="57">
        <f>SUM($C$23:BH23)</f>
        <v/>
      </c>
      <c r="BI39" s="57">
        <f>SUM($C$23:BI23)</f>
        <v/>
      </c>
      <c r="BJ39" s="57">
        <f>SUM($C$23:BJ23)</f>
        <v/>
      </c>
    </row>
    <row r="40">
      <c r="A40" s="43" t="n"/>
      <c r="B40" s="43" t="inlineStr">
        <is>
          <t>Add-On 2 Seller Rollover</t>
        </is>
      </c>
      <c r="C40" s="57">
        <f>SUM($C$24:C24)</f>
        <v/>
      </c>
      <c r="D40" s="57">
        <f>SUM($C$24:D24)</f>
        <v/>
      </c>
      <c r="E40" s="57">
        <f>SUM($C$24:E24)</f>
        <v/>
      </c>
      <c r="F40" s="57">
        <f>SUM($C$24:F24)</f>
        <v/>
      </c>
      <c r="G40" s="57">
        <f>SUM($C$24:G24)</f>
        <v/>
      </c>
      <c r="H40" s="57">
        <f>SUM($C$24:H24)</f>
        <v/>
      </c>
      <c r="I40" s="57">
        <f>SUM($C$24:I24)</f>
        <v/>
      </c>
      <c r="J40" s="57">
        <f>SUM($C$24:J24)</f>
        <v/>
      </c>
      <c r="K40" s="57">
        <f>SUM($C$24:K24)</f>
        <v/>
      </c>
      <c r="L40" s="57">
        <f>SUM($C$24:L24)</f>
        <v/>
      </c>
      <c r="M40" s="57">
        <f>SUM($C$24:M24)</f>
        <v/>
      </c>
      <c r="N40" s="57">
        <f>SUM($C$24:N24)</f>
        <v/>
      </c>
      <c r="O40" s="57">
        <f>SUM($C$24:O24)</f>
        <v/>
      </c>
      <c r="P40" s="57">
        <f>SUM($C$24:P24)</f>
        <v/>
      </c>
      <c r="Q40" s="57">
        <f>SUM($C$24:Q24)</f>
        <v/>
      </c>
      <c r="R40" s="57">
        <f>SUM($C$24:R24)</f>
        <v/>
      </c>
      <c r="S40" s="57">
        <f>SUM($C$24:S24)</f>
        <v/>
      </c>
      <c r="T40" s="57">
        <f>SUM($C$24:T24)</f>
        <v/>
      </c>
      <c r="U40" s="57">
        <f>SUM($C$24:U24)</f>
        <v/>
      </c>
      <c r="V40" s="57">
        <f>SUM($C$24:V24)</f>
        <v/>
      </c>
      <c r="W40" s="57">
        <f>SUM($C$24:W24)</f>
        <v/>
      </c>
      <c r="X40" s="57">
        <f>SUM($C$24:X24)</f>
        <v/>
      </c>
      <c r="Y40" s="57">
        <f>SUM($C$24:Y24)</f>
        <v/>
      </c>
      <c r="Z40" s="57">
        <f>SUM($C$24:Z24)</f>
        <v/>
      </c>
      <c r="AA40" s="57">
        <f>SUM($C$24:AA24)</f>
        <v/>
      </c>
      <c r="AB40" s="57">
        <f>SUM($C$24:AB24)</f>
        <v/>
      </c>
      <c r="AC40" s="57">
        <f>SUM($C$24:AC24)</f>
        <v/>
      </c>
      <c r="AD40" s="57">
        <f>SUM($C$24:AD24)</f>
        <v/>
      </c>
      <c r="AE40" s="57">
        <f>SUM($C$24:AE24)</f>
        <v/>
      </c>
      <c r="AF40" s="57">
        <f>SUM($C$24:AF24)</f>
        <v/>
      </c>
      <c r="AG40" s="57">
        <f>SUM($C$24:AG24)</f>
        <v/>
      </c>
      <c r="AH40" s="57">
        <f>SUM($C$24:AH24)</f>
        <v/>
      </c>
      <c r="AI40" s="57">
        <f>SUM($C$24:AI24)</f>
        <v/>
      </c>
      <c r="AJ40" s="57">
        <f>SUM($C$24:AJ24)</f>
        <v/>
      </c>
      <c r="AK40" s="57">
        <f>SUM($C$24:AK24)</f>
        <v/>
      </c>
      <c r="AL40" s="57">
        <f>SUM($C$24:AL24)</f>
        <v/>
      </c>
      <c r="AM40" s="57">
        <f>SUM($C$24:AM24)</f>
        <v/>
      </c>
      <c r="AN40" s="57">
        <f>SUM($C$24:AN24)</f>
        <v/>
      </c>
      <c r="AO40" s="57">
        <f>SUM($C$24:AO24)</f>
        <v/>
      </c>
      <c r="AP40" s="57">
        <f>SUM($C$24:AP24)</f>
        <v/>
      </c>
      <c r="AQ40" s="57">
        <f>SUM($C$24:AQ24)</f>
        <v/>
      </c>
      <c r="AR40" s="57">
        <f>SUM($C$24:AR24)</f>
        <v/>
      </c>
      <c r="AS40" s="57">
        <f>SUM($C$24:AS24)</f>
        <v/>
      </c>
      <c r="AT40" s="57">
        <f>SUM($C$24:AT24)</f>
        <v/>
      </c>
      <c r="AU40" s="57">
        <f>SUM($C$24:AU24)</f>
        <v/>
      </c>
      <c r="AV40" s="57">
        <f>SUM($C$24:AV24)</f>
        <v/>
      </c>
      <c r="AW40" s="57">
        <f>SUM($C$24:AW24)</f>
        <v/>
      </c>
      <c r="AX40" s="57">
        <f>SUM($C$24:AX24)</f>
        <v/>
      </c>
      <c r="AY40" s="57">
        <f>SUM($C$24:AY24)</f>
        <v/>
      </c>
      <c r="AZ40" s="57">
        <f>SUM($C$24:AZ24)</f>
        <v/>
      </c>
      <c r="BA40" s="57">
        <f>SUM($C$24:BA24)</f>
        <v/>
      </c>
      <c r="BB40" s="57">
        <f>SUM($C$24:BB24)</f>
        <v/>
      </c>
      <c r="BC40" s="57">
        <f>SUM($C$24:BC24)</f>
        <v/>
      </c>
      <c r="BD40" s="57">
        <f>SUM($C$24:BD24)</f>
        <v/>
      </c>
      <c r="BE40" s="57">
        <f>SUM($C$24:BE24)</f>
        <v/>
      </c>
      <c r="BF40" s="57">
        <f>SUM($C$24:BF24)</f>
        <v/>
      </c>
      <c r="BG40" s="57">
        <f>SUM($C$24:BG24)</f>
        <v/>
      </c>
      <c r="BH40" s="57">
        <f>SUM($C$24:BH24)</f>
        <v/>
      </c>
      <c r="BI40" s="57">
        <f>SUM($C$24:BI24)</f>
        <v/>
      </c>
      <c r="BJ40" s="57">
        <f>SUM($C$24:BJ24)</f>
        <v/>
      </c>
    </row>
    <row r="41">
      <c r="A41" s="43" t="n"/>
      <c r="B41" s="43" t="inlineStr">
        <is>
          <t>Add-On 3 Seller Rollover</t>
        </is>
      </c>
      <c r="C41" s="57">
        <f>SUM($C$25:C25)</f>
        <v/>
      </c>
      <c r="D41" s="57">
        <f>SUM($C$25:D25)</f>
        <v/>
      </c>
      <c r="E41" s="57">
        <f>SUM($C$25:E25)</f>
        <v/>
      </c>
      <c r="F41" s="57">
        <f>SUM($C$25:F25)</f>
        <v/>
      </c>
      <c r="G41" s="57">
        <f>SUM($C$25:G25)</f>
        <v/>
      </c>
      <c r="H41" s="57">
        <f>SUM($C$25:H25)</f>
        <v/>
      </c>
      <c r="I41" s="57">
        <f>SUM($C$25:I25)</f>
        <v/>
      </c>
      <c r="J41" s="57">
        <f>SUM($C$25:J25)</f>
        <v/>
      </c>
      <c r="K41" s="57">
        <f>SUM($C$25:K25)</f>
        <v/>
      </c>
      <c r="L41" s="57">
        <f>SUM($C$25:L25)</f>
        <v/>
      </c>
      <c r="M41" s="57">
        <f>SUM($C$25:M25)</f>
        <v/>
      </c>
      <c r="N41" s="57">
        <f>SUM($C$25:N25)</f>
        <v/>
      </c>
      <c r="O41" s="57">
        <f>SUM($C$25:O25)</f>
        <v/>
      </c>
      <c r="P41" s="57">
        <f>SUM($C$25:P25)</f>
        <v/>
      </c>
      <c r="Q41" s="57">
        <f>SUM($C$25:Q25)</f>
        <v/>
      </c>
      <c r="R41" s="57">
        <f>SUM($C$25:R25)</f>
        <v/>
      </c>
      <c r="S41" s="57">
        <f>SUM($C$25:S25)</f>
        <v/>
      </c>
      <c r="T41" s="57">
        <f>SUM($C$25:T25)</f>
        <v/>
      </c>
      <c r="U41" s="57">
        <f>SUM($C$25:U25)</f>
        <v/>
      </c>
      <c r="V41" s="57">
        <f>SUM($C$25:V25)</f>
        <v/>
      </c>
      <c r="W41" s="57">
        <f>SUM($C$25:W25)</f>
        <v/>
      </c>
      <c r="X41" s="57">
        <f>SUM($C$25:X25)</f>
        <v/>
      </c>
      <c r="Y41" s="57">
        <f>SUM($C$25:Y25)</f>
        <v/>
      </c>
      <c r="Z41" s="57">
        <f>SUM($C$25:Z25)</f>
        <v/>
      </c>
      <c r="AA41" s="57">
        <f>SUM($C$25:AA25)</f>
        <v/>
      </c>
      <c r="AB41" s="57">
        <f>SUM($C$25:AB25)</f>
        <v/>
      </c>
      <c r="AC41" s="57">
        <f>SUM($C$25:AC25)</f>
        <v/>
      </c>
      <c r="AD41" s="57">
        <f>SUM($C$25:AD25)</f>
        <v/>
      </c>
      <c r="AE41" s="57">
        <f>SUM($C$25:AE25)</f>
        <v/>
      </c>
      <c r="AF41" s="57">
        <f>SUM($C$25:AF25)</f>
        <v/>
      </c>
      <c r="AG41" s="57">
        <f>SUM($C$25:AG25)</f>
        <v/>
      </c>
      <c r="AH41" s="57">
        <f>SUM($C$25:AH25)</f>
        <v/>
      </c>
      <c r="AI41" s="57">
        <f>SUM($C$25:AI25)</f>
        <v/>
      </c>
      <c r="AJ41" s="57">
        <f>SUM($C$25:AJ25)</f>
        <v/>
      </c>
      <c r="AK41" s="57">
        <f>SUM($C$25:AK25)</f>
        <v/>
      </c>
      <c r="AL41" s="57">
        <f>SUM($C$25:AL25)</f>
        <v/>
      </c>
      <c r="AM41" s="57">
        <f>SUM($C$25:AM25)</f>
        <v/>
      </c>
      <c r="AN41" s="57">
        <f>SUM($C$25:AN25)</f>
        <v/>
      </c>
      <c r="AO41" s="57">
        <f>SUM($C$25:AO25)</f>
        <v/>
      </c>
      <c r="AP41" s="57">
        <f>SUM($C$25:AP25)</f>
        <v/>
      </c>
      <c r="AQ41" s="57">
        <f>SUM($C$25:AQ25)</f>
        <v/>
      </c>
      <c r="AR41" s="57">
        <f>SUM($C$25:AR25)</f>
        <v/>
      </c>
      <c r="AS41" s="57">
        <f>SUM($C$25:AS25)</f>
        <v/>
      </c>
      <c r="AT41" s="57">
        <f>SUM($C$25:AT25)</f>
        <v/>
      </c>
      <c r="AU41" s="57">
        <f>SUM($C$25:AU25)</f>
        <v/>
      </c>
      <c r="AV41" s="57">
        <f>SUM($C$25:AV25)</f>
        <v/>
      </c>
      <c r="AW41" s="57">
        <f>SUM($C$25:AW25)</f>
        <v/>
      </c>
      <c r="AX41" s="57">
        <f>SUM($C$25:AX25)</f>
        <v/>
      </c>
      <c r="AY41" s="57">
        <f>SUM($C$25:AY25)</f>
        <v/>
      </c>
      <c r="AZ41" s="57">
        <f>SUM($C$25:AZ25)</f>
        <v/>
      </c>
      <c r="BA41" s="57">
        <f>SUM($C$25:BA25)</f>
        <v/>
      </c>
      <c r="BB41" s="57">
        <f>SUM($C$25:BB25)</f>
        <v/>
      </c>
      <c r="BC41" s="57">
        <f>SUM($C$25:BC25)</f>
        <v/>
      </c>
      <c r="BD41" s="57">
        <f>SUM($C$25:BD25)</f>
        <v/>
      </c>
      <c r="BE41" s="57">
        <f>SUM($C$25:BE25)</f>
        <v/>
      </c>
      <c r="BF41" s="57">
        <f>SUM($C$25:BF25)</f>
        <v/>
      </c>
      <c r="BG41" s="57">
        <f>SUM($C$25:BG25)</f>
        <v/>
      </c>
      <c r="BH41" s="57">
        <f>SUM($C$25:BH25)</f>
        <v/>
      </c>
      <c r="BI41" s="57">
        <f>SUM($C$25:BI25)</f>
        <v/>
      </c>
      <c r="BJ41" s="57">
        <f>SUM($C$25:BJ25)</f>
        <v/>
      </c>
    </row>
    <row r="42">
      <c r="A42" s="43" t="n"/>
      <c r="B42" s="43" t="inlineStr">
        <is>
          <t>Add-On 4 Seller Rollover</t>
        </is>
      </c>
      <c r="C42" s="57">
        <f>SUM($C$26:C26)</f>
        <v/>
      </c>
      <c r="D42" s="57">
        <f>SUM($C$26:D26)</f>
        <v/>
      </c>
      <c r="E42" s="57">
        <f>SUM($C$26:E26)</f>
        <v/>
      </c>
      <c r="F42" s="57">
        <f>SUM($C$26:F26)</f>
        <v/>
      </c>
      <c r="G42" s="57">
        <f>SUM($C$26:G26)</f>
        <v/>
      </c>
      <c r="H42" s="57">
        <f>SUM($C$26:H26)</f>
        <v/>
      </c>
      <c r="I42" s="57">
        <f>SUM($C$26:I26)</f>
        <v/>
      </c>
      <c r="J42" s="57">
        <f>SUM($C$26:J26)</f>
        <v/>
      </c>
      <c r="K42" s="57">
        <f>SUM($C$26:K26)</f>
        <v/>
      </c>
      <c r="L42" s="57">
        <f>SUM($C$26:L26)</f>
        <v/>
      </c>
      <c r="M42" s="57">
        <f>SUM($C$26:M26)</f>
        <v/>
      </c>
      <c r="N42" s="57">
        <f>SUM($C$26:N26)</f>
        <v/>
      </c>
      <c r="O42" s="57">
        <f>SUM($C$26:O26)</f>
        <v/>
      </c>
      <c r="P42" s="57">
        <f>SUM($C$26:P26)</f>
        <v/>
      </c>
      <c r="Q42" s="57">
        <f>SUM($C$26:Q26)</f>
        <v/>
      </c>
      <c r="R42" s="57">
        <f>SUM($C$26:R26)</f>
        <v/>
      </c>
      <c r="S42" s="57">
        <f>SUM($C$26:S26)</f>
        <v/>
      </c>
      <c r="T42" s="57">
        <f>SUM($C$26:T26)</f>
        <v/>
      </c>
      <c r="U42" s="57">
        <f>SUM($C$26:U26)</f>
        <v/>
      </c>
      <c r="V42" s="57">
        <f>SUM($C$26:V26)</f>
        <v/>
      </c>
      <c r="W42" s="57">
        <f>SUM($C$26:W26)</f>
        <v/>
      </c>
      <c r="X42" s="57">
        <f>SUM($C$26:X26)</f>
        <v/>
      </c>
      <c r="Y42" s="57">
        <f>SUM($C$26:Y26)</f>
        <v/>
      </c>
      <c r="Z42" s="57">
        <f>SUM($C$26:Z26)</f>
        <v/>
      </c>
      <c r="AA42" s="57">
        <f>SUM($C$26:AA26)</f>
        <v/>
      </c>
      <c r="AB42" s="57">
        <f>SUM($C$26:AB26)</f>
        <v/>
      </c>
      <c r="AC42" s="57">
        <f>SUM($C$26:AC26)</f>
        <v/>
      </c>
      <c r="AD42" s="57">
        <f>SUM($C$26:AD26)</f>
        <v/>
      </c>
      <c r="AE42" s="57">
        <f>SUM($C$26:AE26)</f>
        <v/>
      </c>
      <c r="AF42" s="57">
        <f>SUM($C$26:AF26)</f>
        <v/>
      </c>
      <c r="AG42" s="57">
        <f>SUM($C$26:AG26)</f>
        <v/>
      </c>
      <c r="AH42" s="57">
        <f>SUM($C$26:AH26)</f>
        <v/>
      </c>
      <c r="AI42" s="57">
        <f>SUM($C$26:AI26)</f>
        <v/>
      </c>
      <c r="AJ42" s="57">
        <f>SUM($C$26:AJ26)</f>
        <v/>
      </c>
      <c r="AK42" s="57">
        <f>SUM($C$26:AK26)</f>
        <v/>
      </c>
      <c r="AL42" s="57">
        <f>SUM($C$26:AL26)</f>
        <v/>
      </c>
      <c r="AM42" s="57">
        <f>SUM($C$26:AM26)</f>
        <v/>
      </c>
      <c r="AN42" s="57">
        <f>SUM($C$26:AN26)</f>
        <v/>
      </c>
      <c r="AO42" s="57">
        <f>SUM($C$26:AO26)</f>
        <v/>
      </c>
      <c r="AP42" s="57">
        <f>SUM($C$26:AP26)</f>
        <v/>
      </c>
      <c r="AQ42" s="57">
        <f>SUM($C$26:AQ26)</f>
        <v/>
      </c>
      <c r="AR42" s="57">
        <f>SUM($C$26:AR26)</f>
        <v/>
      </c>
      <c r="AS42" s="57">
        <f>SUM($C$26:AS26)</f>
        <v/>
      </c>
      <c r="AT42" s="57">
        <f>SUM($C$26:AT26)</f>
        <v/>
      </c>
      <c r="AU42" s="57">
        <f>SUM($C$26:AU26)</f>
        <v/>
      </c>
      <c r="AV42" s="57">
        <f>SUM($C$26:AV26)</f>
        <v/>
      </c>
      <c r="AW42" s="57">
        <f>SUM($C$26:AW26)</f>
        <v/>
      </c>
      <c r="AX42" s="57">
        <f>SUM($C$26:AX26)</f>
        <v/>
      </c>
      <c r="AY42" s="57">
        <f>SUM($C$26:AY26)</f>
        <v/>
      </c>
      <c r="AZ42" s="57">
        <f>SUM($C$26:AZ26)</f>
        <v/>
      </c>
      <c r="BA42" s="57">
        <f>SUM($C$26:BA26)</f>
        <v/>
      </c>
      <c r="BB42" s="57">
        <f>SUM($C$26:BB26)</f>
        <v/>
      </c>
      <c r="BC42" s="57">
        <f>SUM($C$26:BC26)</f>
        <v/>
      </c>
      <c r="BD42" s="57">
        <f>SUM($C$26:BD26)</f>
        <v/>
      </c>
      <c r="BE42" s="57">
        <f>SUM($C$26:BE26)</f>
        <v/>
      </c>
      <c r="BF42" s="57">
        <f>SUM($C$26:BF26)</f>
        <v/>
      </c>
      <c r="BG42" s="57">
        <f>SUM($C$26:BG26)</f>
        <v/>
      </c>
      <c r="BH42" s="57">
        <f>SUM($C$26:BH26)</f>
        <v/>
      </c>
      <c r="BI42" s="57">
        <f>SUM($C$26:BI26)</f>
        <v/>
      </c>
      <c r="BJ42" s="57">
        <f>SUM($C$26:BJ26)</f>
        <v/>
      </c>
    </row>
    <row r="43">
      <c r="A43" s="43" t="n"/>
      <c r="B43" s="43" t="inlineStr">
        <is>
          <t>Add-On 5 Seller Rollover</t>
        </is>
      </c>
      <c r="C43" s="57">
        <f>SUM($C$27:C27)</f>
        <v/>
      </c>
      <c r="D43" s="57">
        <f>SUM($C$27:D27)</f>
        <v/>
      </c>
      <c r="E43" s="57">
        <f>SUM($C$27:E27)</f>
        <v/>
      </c>
      <c r="F43" s="57">
        <f>SUM($C$27:F27)</f>
        <v/>
      </c>
      <c r="G43" s="57">
        <f>SUM($C$27:G27)</f>
        <v/>
      </c>
      <c r="H43" s="57">
        <f>SUM($C$27:H27)</f>
        <v/>
      </c>
      <c r="I43" s="57">
        <f>SUM($C$27:I27)</f>
        <v/>
      </c>
      <c r="J43" s="57">
        <f>SUM($C$27:J27)</f>
        <v/>
      </c>
      <c r="K43" s="57">
        <f>SUM($C$27:K27)</f>
        <v/>
      </c>
      <c r="L43" s="57">
        <f>SUM($C$27:L27)</f>
        <v/>
      </c>
      <c r="M43" s="57">
        <f>SUM($C$27:M27)</f>
        <v/>
      </c>
      <c r="N43" s="57">
        <f>SUM($C$27:N27)</f>
        <v/>
      </c>
      <c r="O43" s="57">
        <f>SUM($C$27:O27)</f>
        <v/>
      </c>
      <c r="P43" s="57">
        <f>SUM($C$27:P27)</f>
        <v/>
      </c>
      <c r="Q43" s="57">
        <f>SUM($C$27:Q27)</f>
        <v/>
      </c>
      <c r="R43" s="57">
        <f>SUM($C$27:R27)</f>
        <v/>
      </c>
      <c r="S43" s="57">
        <f>SUM($C$27:S27)</f>
        <v/>
      </c>
      <c r="T43" s="57">
        <f>SUM($C$27:T27)</f>
        <v/>
      </c>
      <c r="U43" s="57">
        <f>SUM($C$27:U27)</f>
        <v/>
      </c>
      <c r="V43" s="57">
        <f>SUM($C$27:V27)</f>
        <v/>
      </c>
      <c r="W43" s="57">
        <f>SUM($C$27:W27)</f>
        <v/>
      </c>
      <c r="X43" s="57">
        <f>SUM($C$27:X27)</f>
        <v/>
      </c>
      <c r="Y43" s="57">
        <f>SUM($C$27:Y27)</f>
        <v/>
      </c>
      <c r="Z43" s="57">
        <f>SUM($C$27:Z27)</f>
        <v/>
      </c>
      <c r="AA43" s="57">
        <f>SUM($C$27:AA27)</f>
        <v/>
      </c>
      <c r="AB43" s="57">
        <f>SUM($C$27:AB27)</f>
        <v/>
      </c>
      <c r="AC43" s="57">
        <f>SUM($C$27:AC27)</f>
        <v/>
      </c>
      <c r="AD43" s="57">
        <f>SUM($C$27:AD27)</f>
        <v/>
      </c>
      <c r="AE43" s="57">
        <f>SUM($C$27:AE27)</f>
        <v/>
      </c>
      <c r="AF43" s="57">
        <f>SUM($C$27:AF27)</f>
        <v/>
      </c>
      <c r="AG43" s="57">
        <f>SUM($C$27:AG27)</f>
        <v/>
      </c>
      <c r="AH43" s="57">
        <f>SUM($C$27:AH27)</f>
        <v/>
      </c>
      <c r="AI43" s="57">
        <f>SUM($C$27:AI27)</f>
        <v/>
      </c>
      <c r="AJ43" s="57">
        <f>SUM($C$27:AJ27)</f>
        <v/>
      </c>
      <c r="AK43" s="57">
        <f>SUM($C$27:AK27)</f>
        <v/>
      </c>
      <c r="AL43" s="57">
        <f>SUM($C$27:AL27)</f>
        <v/>
      </c>
      <c r="AM43" s="57">
        <f>SUM($C$27:AM27)</f>
        <v/>
      </c>
      <c r="AN43" s="57">
        <f>SUM($C$27:AN27)</f>
        <v/>
      </c>
      <c r="AO43" s="57">
        <f>SUM($C$27:AO27)</f>
        <v/>
      </c>
      <c r="AP43" s="57">
        <f>SUM($C$27:AP27)</f>
        <v/>
      </c>
      <c r="AQ43" s="57">
        <f>SUM($C$27:AQ27)</f>
        <v/>
      </c>
      <c r="AR43" s="57">
        <f>SUM($C$27:AR27)</f>
        <v/>
      </c>
      <c r="AS43" s="57">
        <f>SUM($C$27:AS27)</f>
        <v/>
      </c>
      <c r="AT43" s="57">
        <f>SUM($C$27:AT27)</f>
        <v/>
      </c>
      <c r="AU43" s="57">
        <f>SUM($C$27:AU27)</f>
        <v/>
      </c>
      <c r="AV43" s="57">
        <f>SUM($C$27:AV27)</f>
        <v/>
      </c>
      <c r="AW43" s="57">
        <f>SUM($C$27:AW27)</f>
        <v/>
      </c>
      <c r="AX43" s="57">
        <f>SUM($C$27:AX27)</f>
        <v/>
      </c>
      <c r="AY43" s="57">
        <f>SUM($C$27:AY27)</f>
        <v/>
      </c>
      <c r="AZ43" s="57">
        <f>SUM($C$27:AZ27)</f>
        <v/>
      </c>
      <c r="BA43" s="57">
        <f>SUM($C$27:BA27)</f>
        <v/>
      </c>
      <c r="BB43" s="57">
        <f>SUM($C$27:BB27)</f>
        <v/>
      </c>
      <c r="BC43" s="57">
        <f>SUM($C$27:BC27)</f>
        <v/>
      </c>
      <c r="BD43" s="57">
        <f>SUM($C$27:BD27)</f>
        <v/>
      </c>
      <c r="BE43" s="57">
        <f>SUM($C$27:BE27)</f>
        <v/>
      </c>
      <c r="BF43" s="57">
        <f>SUM($C$27:BF27)</f>
        <v/>
      </c>
      <c r="BG43" s="57">
        <f>SUM($C$27:BG27)</f>
        <v/>
      </c>
      <c r="BH43" s="57">
        <f>SUM($C$27:BH27)</f>
        <v/>
      </c>
      <c r="BI43" s="57">
        <f>SUM($C$27:BI27)</f>
        <v/>
      </c>
      <c r="BJ43" s="57">
        <f>SUM($C$27:BJ27)</f>
        <v/>
      </c>
    </row>
    <row r="44">
      <c r="A44" s="43" t="n"/>
      <c r="B44" s="43" t="inlineStr">
        <is>
          <t>Add-On 6 Seller Rollover</t>
        </is>
      </c>
      <c r="C44" s="57">
        <f>SUM($C$28:C28)</f>
        <v/>
      </c>
      <c r="D44" s="57">
        <f>SUM($C$28:D28)</f>
        <v/>
      </c>
      <c r="E44" s="57">
        <f>SUM($C$28:E28)</f>
        <v/>
      </c>
      <c r="F44" s="57">
        <f>SUM($C$28:F28)</f>
        <v/>
      </c>
      <c r="G44" s="57">
        <f>SUM($C$28:G28)</f>
        <v/>
      </c>
      <c r="H44" s="57">
        <f>SUM($C$28:H28)</f>
        <v/>
      </c>
      <c r="I44" s="57">
        <f>SUM($C$28:I28)</f>
        <v/>
      </c>
      <c r="J44" s="57">
        <f>SUM($C$28:J28)</f>
        <v/>
      </c>
      <c r="K44" s="57">
        <f>SUM($C$28:K28)</f>
        <v/>
      </c>
      <c r="L44" s="57">
        <f>SUM($C$28:L28)</f>
        <v/>
      </c>
      <c r="M44" s="57">
        <f>SUM($C$28:M28)</f>
        <v/>
      </c>
      <c r="N44" s="57">
        <f>SUM($C$28:N28)</f>
        <v/>
      </c>
      <c r="O44" s="57">
        <f>SUM($C$28:O28)</f>
        <v/>
      </c>
      <c r="P44" s="57">
        <f>SUM($C$28:P28)</f>
        <v/>
      </c>
      <c r="Q44" s="57">
        <f>SUM($C$28:Q28)</f>
        <v/>
      </c>
      <c r="R44" s="57">
        <f>SUM($C$28:R28)</f>
        <v/>
      </c>
      <c r="S44" s="57">
        <f>SUM($C$28:S28)</f>
        <v/>
      </c>
      <c r="T44" s="57">
        <f>SUM($C$28:T28)</f>
        <v/>
      </c>
      <c r="U44" s="57">
        <f>SUM($C$28:U28)</f>
        <v/>
      </c>
      <c r="V44" s="57">
        <f>SUM($C$28:V28)</f>
        <v/>
      </c>
      <c r="W44" s="57">
        <f>SUM($C$28:W28)</f>
        <v/>
      </c>
      <c r="X44" s="57">
        <f>SUM($C$28:X28)</f>
        <v/>
      </c>
      <c r="Y44" s="57">
        <f>SUM($C$28:Y28)</f>
        <v/>
      </c>
      <c r="Z44" s="57">
        <f>SUM($C$28:Z28)</f>
        <v/>
      </c>
      <c r="AA44" s="57">
        <f>SUM($C$28:AA28)</f>
        <v/>
      </c>
      <c r="AB44" s="57">
        <f>SUM($C$28:AB28)</f>
        <v/>
      </c>
      <c r="AC44" s="57">
        <f>SUM($C$28:AC28)</f>
        <v/>
      </c>
      <c r="AD44" s="57">
        <f>SUM($C$28:AD28)</f>
        <v/>
      </c>
      <c r="AE44" s="57">
        <f>SUM($C$28:AE28)</f>
        <v/>
      </c>
      <c r="AF44" s="57">
        <f>SUM($C$28:AF28)</f>
        <v/>
      </c>
      <c r="AG44" s="57">
        <f>SUM($C$28:AG28)</f>
        <v/>
      </c>
      <c r="AH44" s="57">
        <f>SUM($C$28:AH28)</f>
        <v/>
      </c>
      <c r="AI44" s="57">
        <f>SUM($C$28:AI28)</f>
        <v/>
      </c>
      <c r="AJ44" s="57">
        <f>SUM($C$28:AJ28)</f>
        <v/>
      </c>
      <c r="AK44" s="57">
        <f>SUM($C$28:AK28)</f>
        <v/>
      </c>
      <c r="AL44" s="57">
        <f>SUM($C$28:AL28)</f>
        <v/>
      </c>
      <c r="AM44" s="57">
        <f>SUM($C$28:AM28)</f>
        <v/>
      </c>
      <c r="AN44" s="57">
        <f>SUM($C$28:AN28)</f>
        <v/>
      </c>
      <c r="AO44" s="57">
        <f>SUM($C$28:AO28)</f>
        <v/>
      </c>
      <c r="AP44" s="57">
        <f>SUM($C$28:AP28)</f>
        <v/>
      </c>
      <c r="AQ44" s="57">
        <f>SUM($C$28:AQ28)</f>
        <v/>
      </c>
      <c r="AR44" s="57">
        <f>SUM($C$28:AR28)</f>
        <v/>
      </c>
      <c r="AS44" s="57">
        <f>SUM($C$28:AS28)</f>
        <v/>
      </c>
      <c r="AT44" s="57">
        <f>SUM($C$28:AT28)</f>
        <v/>
      </c>
      <c r="AU44" s="57">
        <f>SUM($C$28:AU28)</f>
        <v/>
      </c>
      <c r="AV44" s="57">
        <f>SUM($C$28:AV28)</f>
        <v/>
      </c>
      <c r="AW44" s="57">
        <f>SUM($C$28:AW28)</f>
        <v/>
      </c>
      <c r="AX44" s="57">
        <f>SUM($C$28:AX28)</f>
        <v/>
      </c>
      <c r="AY44" s="57">
        <f>SUM($C$28:AY28)</f>
        <v/>
      </c>
      <c r="AZ44" s="57">
        <f>SUM($C$28:AZ28)</f>
        <v/>
      </c>
      <c r="BA44" s="57">
        <f>SUM($C$28:BA28)</f>
        <v/>
      </c>
      <c r="BB44" s="57">
        <f>SUM($C$28:BB28)</f>
        <v/>
      </c>
      <c r="BC44" s="57">
        <f>SUM($C$28:BC28)</f>
        <v/>
      </c>
      <c r="BD44" s="57">
        <f>SUM($C$28:BD28)</f>
        <v/>
      </c>
      <c r="BE44" s="57">
        <f>SUM($C$28:BE28)</f>
        <v/>
      </c>
      <c r="BF44" s="57">
        <f>SUM($C$28:BF28)</f>
        <v/>
      </c>
      <c r="BG44" s="57">
        <f>SUM($C$28:BG28)</f>
        <v/>
      </c>
      <c r="BH44" s="57">
        <f>SUM($C$28:BH28)</f>
        <v/>
      </c>
      <c r="BI44" s="57">
        <f>SUM($C$28:BI28)</f>
        <v/>
      </c>
      <c r="BJ44" s="57">
        <f>SUM($C$28:BJ28)</f>
        <v/>
      </c>
    </row>
    <row r="45">
      <c r="A45" s="43" t="n"/>
      <c r="B45" s="43" t="inlineStr">
        <is>
          <t>Add-On 7 Seller Rollover</t>
        </is>
      </c>
      <c r="C45" s="57">
        <f>SUM($C$29:C29)</f>
        <v/>
      </c>
      <c r="D45" s="57">
        <f>SUM($C$29:D29)</f>
        <v/>
      </c>
      <c r="E45" s="57">
        <f>SUM($C$29:E29)</f>
        <v/>
      </c>
      <c r="F45" s="57">
        <f>SUM($C$29:F29)</f>
        <v/>
      </c>
      <c r="G45" s="57">
        <f>SUM($C$29:G29)</f>
        <v/>
      </c>
      <c r="H45" s="57">
        <f>SUM($C$29:H29)</f>
        <v/>
      </c>
      <c r="I45" s="57">
        <f>SUM($C$29:I29)</f>
        <v/>
      </c>
      <c r="J45" s="57">
        <f>SUM($C$29:J29)</f>
        <v/>
      </c>
      <c r="K45" s="57">
        <f>SUM($C$29:K29)</f>
        <v/>
      </c>
      <c r="L45" s="57">
        <f>SUM($C$29:L29)</f>
        <v/>
      </c>
      <c r="M45" s="57">
        <f>SUM($C$29:M29)</f>
        <v/>
      </c>
      <c r="N45" s="57">
        <f>SUM($C$29:N29)</f>
        <v/>
      </c>
      <c r="O45" s="57">
        <f>SUM($C$29:O29)</f>
        <v/>
      </c>
      <c r="P45" s="57">
        <f>SUM($C$29:P29)</f>
        <v/>
      </c>
      <c r="Q45" s="57">
        <f>SUM($C$29:Q29)</f>
        <v/>
      </c>
      <c r="R45" s="57">
        <f>SUM($C$29:R29)</f>
        <v/>
      </c>
      <c r="S45" s="57">
        <f>SUM($C$29:S29)</f>
        <v/>
      </c>
      <c r="T45" s="57">
        <f>SUM($C$29:T29)</f>
        <v/>
      </c>
      <c r="U45" s="57">
        <f>SUM($C$29:U29)</f>
        <v/>
      </c>
      <c r="V45" s="57">
        <f>SUM($C$29:V29)</f>
        <v/>
      </c>
      <c r="W45" s="57">
        <f>SUM($C$29:W29)</f>
        <v/>
      </c>
      <c r="X45" s="57">
        <f>SUM($C$29:X29)</f>
        <v/>
      </c>
      <c r="Y45" s="57">
        <f>SUM($C$29:Y29)</f>
        <v/>
      </c>
      <c r="Z45" s="57">
        <f>SUM($C$29:Z29)</f>
        <v/>
      </c>
      <c r="AA45" s="57">
        <f>SUM($C$29:AA29)</f>
        <v/>
      </c>
      <c r="AB45" s="57">
        <f>SUM($C$29:AB29)</f>
        <v/>
      </c>
      <c r="AC45" s="57">
        <f>SUM($C$29:AC29)</f>
        <v/>
      </c>
      <c r="AD45" s="57">
        <f>SUM($C$29:AD29)</f>
        <v/>
      </c>
      <c r="AE45" s="57">
        <f>SUM($C$29:AE29)</f>
        <v/>
      </c>
      <c r="AF45" s="57">
        <f>SUM($C$29:AF29)</f>
        <v/>
      </c>
      <c r="AG45" s="57">
        <f>SUM($C$29:AG29)</f>
        <v/>
      </c>
      <c r="AH45" s="57">
        <f>SUM($C$29:AH29)</f>
        <v/>
      </c>
      <c r="AI45" s="57">
        <f>SUM($C$29:AI29)</f>
        <v/>
      </c>
      <c r="AJ45" s="57">
        <f>SUM($C$29:AJ29)</f>
        <v/>
      </c>
      <c r="AK45" s="57">
        <f>SUM($C$29:AK29)</f>
        <v/>
      </c>
      <c r="AL45" s="57">
        <f>SUM($C$29:AL29)</f>
        <v/>
      </c>
      <c r="AM45" s="57">
        <f>SUM($C$29:AM29)</f>
        <v/>
      </c>
      <c r="AN45" s="57">
        <f>SUM($C$29:AN29)</f>
        <v/>
      </c>
      <c r="AO45" s="57">
        <f>SUM($C$29:AO29)</f>
        <v/>
      </c>
      <c r="AP45" s="57">
        <f>SUM($C$29:AP29)</f>
        <v/>
      </c>
      <c r="AQ45" s="57">
        <f>SUM($C$29:AQ29)</f>
        <v/>
      </c>
      <c r="AR45" s="57">
        <f>SUM($C$29:AR29)</f>
        <v/>
      </c>
      <c r="AS45" s="57">
        <f>SUM($C$29:AS29)</f>
        <v/>
      </c>
      <c r="AT45" s="57">
        <f>SUM($C$29:AT29)</f>
        <v/>
      </c>
      <c r="AU45" s="57">
        <f>SUM($C$29:AU29)</f>
        <v/>
      </c>
      <c r="AV45" s="57">
        <f>SUM($C$29:AV29)</f>
        <v/>
      </c>
      <c r="AW45" s="57">
        <f>SUM($C$29:AW29)</f>
        <v/>
      </c>
      <c r="AX45" s="57">
        <f>SUM($C$29:AX29)</f>
        <v/>
      </c>
      <c r="AY45" s="57">
        <f>SUM($C$29:AY29)</f>
        <v/>
      </c>
      <c r="AZ45" s="57">
        <f>SUM($C$29:AZ29)</f>
        <v/>
      </c>
      <c r="BA45" s="57">
        <f>SUM($C$29:BA29)</f>
        <v/>
      </c>
      <c r="BB45" s="57">
        <f>SUM($C$29:BB29)</f>
        <v/>
      </c>
      <c r="BC45" s="57">
        <f>SUM($C$29:BC29)</f>
        <v/>
      </c>
      <c r="BD45" s="57">
        <f>SUM($C$29:BD29)</f>
        <v/>
      </c>
      <c r="BE45" s="57">
        <f>SUM($C$29:BE29)</f>
        <v/>
      </c>
      <c r="BF45" s="57">
        <f>SUM($C$29:BF29)</f>
        <v/>
      </c>
      <c r="BG45" s="57">
        <f>SUM($C$29:BG29)</f>
        <v/>
      </c>
      <c r="BH45" s="57">
        <f>SUM($C$29:BH29)</f>
        <v/>
      </c>
      <c r="BI45" s="57">
        <f>SUM($C$29:BI29)</f>
        <v/>
      </c>
      <c r="BJ45" s="57">
        <f>SUM($C$29:BJ29)</f>
        <v/>
      </c>
    </row>
    <row r="46">
      <c r="A46" s="43" t="n"/>
      <c r="B46" s="43" t="inlineStr">
        <is>
          <t>Add-On 8 Seller Rollover</t>
        </is>
      </c>
      <c r="C46" s="57">
        <f>SUM($C$30:C30)</f>
        <v/>
      </c>
      <c r="D46" s="57">
        <f>SUM($C$30:D30)</f>
        <v/>
      </c>
      <c r="E46" s="57">
        <f>SUM($C$30:E30)</f>
        <v/>
      </c>
      <c r="F46" s="57">
        <f>SUM($C$30:F30)</f>
        <v/>
      </c>
      <c r="G46" s="57">
        <f>SUM($C$30:G30)</f>
        <v/>
      </c>
      <c r="H46" s="57">
        <f>SUM($C$30:H30)</f>
        <v/>
      </c>
      <c r="I46" s="57">
        <f>SUM($C$30:I30)</f>
        <v/>
      </c>
      <c r="J46" s="57">
        <f>SUM($C$30:J30)</f>
        <v/>
      </c>
      <c r="K46" s="57">
        <f>SUM($C$30:K30)</f>
        <v/>
      </c>
      <c r="L46" s="57">
        <f>SUM($C$30:L30)</f>
        <v/>
      </c>
      <c r="M46" s="57">
        <f>SUM($C$30:M30)</f>
        <v/>
      </c>
      <c r="N46" s="57">
        <f>SUM($C$30:N30)</f>
        <v/>
      </c>
      <c r="O46" s="57">
        <f>SUM($C$30:O30)</f>
        <v/>
      </c>
      <c r="P46" s="57">
        <f>SUM($C$30:P30)</f>
        <v/>
      </c>
      <c r="Q46" s="57">
        <f>SUM($C$30:Q30)</f>
        <v/>
      </c>
      <c r="R46" s="57">
        <f>SUM($C$30:R30)</f>
        <v/>
      </c>
      <c r="S46" s="57">
        <f>SUM($C$30:S30)</f>
        <v/>
      </c>
      <c r="T46" s="57">
        <f>SUM($C$30:T30)</f>
        <v/>
      </c>
      <c r="U46" s="57">
        <f>SUM($C$30:U30)</f>
        <v/>
      </c>
      <c r="V46" s="57">
        <f>SUM($C$30:V30)</f>
        <v/>
      </c>
      <c r="W46" s="57">
        <f>SUM($C$30:W30)</f>
        <v/>
      </c>
      <c r="X46" s="57">
        <f>SUM($C$30:X30)</f>
        <v/>
      </c>
      <c r="Y46" s="57">
        <f>SUM($C$30:Y30)</f>
        <v/>
      </c>
      <c r="Z46" s="57">
        <f>SUM($C$30:Z30)</f>
        <v/>
      </c>
      <c r="AA46" s="57">
        <f>SUM($C$30:AA30)</f>
        <v/>
      </c>
      <c r="AB46" s="57">
        <f>SUM($C$30:AB30)</f>
        <v/>
      </c>
      <c r="AC46" s="57">
        <f>SUM($C$30:AC30)</f>
        <v/>
      </c>
      <c r="AD46" s="57">
        <f>SUM($C$30:AD30)</f>
        <v/>
      </c>
      <c r="AE46" s="57">
        <f>SUM($C$30:AE30)</f>
        <v/>
      </c>
      <c r="AF46" s="57">
        <f>SUM($C$30:AF30)</f>
        <v/>
      </c>
      <c r="AG46" s="57">
        <f>SUM($C$30:AG30)</f>
        <v/>
      </c>
      <c r="AH46" s="57">
        <f>SUM($C$30:AH30)</f>
        <v/>
      </c>
      <c r="AI46" s="57">
        <f>SUM($C$30:AI30)</f>
        <v/>
      </c>
      <c r="AJ46" s="57">
        <f>SUM($C$30:AJ30)</f>
        <v/>
      </c>
      <c r="AK46" s="57">
        <f>SUM($C$30:AK30)</f>
        <v/>
      </c>
      <c r="AL46" s="57">
        <f>SUM($C$30:AL30)</f>
        <v/>
      </c>
      <c r="AM46" s="57">
        <f>SUM($C$30:AM30)</f>
        <v/>
      </c>
      <c r="AN46" s="57">
        <f>SUM($C$30:AN30)</f>
        <v/>
      </c>
      <c r="AO46" s="57">
        <f>SUM($C$30:AO30)</f>
        <v/>
      </c>
      <c r="AP46" s="57">
        <f>SUM($C$30:AP30)</f>
        <v/>
      </c>
      <c r="AQ46" s="57">
        <f>SUM($C$30:AQ30)</f>
        <v/>
      </c>
      <c r="AR46" s="57">
        <f>SUM($C$30:AR30)</f>
        <v/>
      </c>
      <c r="AS46" s="57">
        <f>SUM($C$30:AS30)</f>
        <v/>
      </c>
      <c r="AT46" s="57">
        <f>SUM($C$30:AT30)</f>
        <v/>
      </c>
      <c r="AU46" s="57">
        <f>SUM($C$30:AU30)</f>
        <v/>
      </c>
      <c r="AV46" s="57">
        <f>SUM($C$30:AV30)</f>
        <v/>
      </c>
      <c r="AW46" s="57">
        <f>SUM($C$30:AW30)</f>
        <v/>
      </c>
      <c r="AX46" s="57">
        <f>SUM($C$30:AX30)</f>
        <v/>
      </c>
      <c r="AY46" s="57">
        <f>SUM($C$30:AY30)</f>
        <v/>
      </c>
      <c r="AZ46" s="57">
        <f>SUM($C$30:AZ30)</f>
        <v/>
      </c>
      <c r="BA46" s="57">
        <f>SUM($C$30:BA30)</f>
        <v/>
      </c>
      <c r="BB46" s="57">
        <f>SUM($C$30:BB30)</f>
        <v/>
      </c>
      <c r="BC46" s="57">
        <f>SUM($C$30:BC30)</f>
        <v/>
      </c>
      <c r="BD46" s="57">
        <f>SUM($C$30:BD30)</f>
        <v/>
      </c>
      <c r="BE46" s="57">
        <f>SUM($C$30:BE30)</f>
        <v/>
      </c>
      <c r="BF46" s="57">
        <f>SUM($C$30:BF30)</f>
        <v/>
      </c>
      <c r="BG46" s="57">
        <f>SUM($C$30:BG30)</f>
        <v/>
      </c>
      <c r="BH46" s="57">
        <f>SUM($C$30:BH30)</f>
        <v/>
      </c>
      <c r="BI46" s="57">
        <f>SUM($C$30:BI30)</f>
        <v/>
      </c>
      <c r="BJ46" s="57">
        <f>SUM($C$30:BJ30)</f>
        <v/>
      </c>
    </row>
    <row r="47">
      <c r="A47" s="43" t="n"/>
      <c r="B47" s="43" t="n"/>
      <c r="C47" s="43" t="n"/>
      <c r="D47" s="43" t="n"/>
      <c r="E47" s="43" t="n"/>
      <c r="F47" s="43" t="n"/>
      <c r="G47" s="43" t="n"/>
      <c r="H47" s="43" t="n"/>
      <c r="I47" s="43" t="n"/>
      <c r="J47" s="43" t="n"/>
      <c r="K47" s="43" t="n"/>
      <c r="L47" s="43" t="n"/>
      <c r="M47" s="43" t="n"/>
      <c r="N47" s="43" t="n"/>
      <c r="O47" s="43" t="n"/>
      <c r="P47" s="43" t="n"/>
      <c r="Q47" s="43" t="n"/>
      <c r="R47" s="43" t="n"/>
      <c r="S47" s="43" t="n"/>
      <c r="T47" s="43" t="n"/>
      <c r="U47" s="43" t="n"/>
      <c r="V47" s="43" t="n"/>
      <c r="W47" s="43" t="n"/>
      <c r="X47" s="43" t="n"/>
      <c r="Y47" s="43" t="n"/>
      <c r="Z47" s="43" t="n"/>
      <c r="AA47" s="43" t="n"/>
      <c r="AB47" s="43" t="n"/>
      <c r="AC47" s="43" t="n"/>
      <c r="AD47" s="43" t="n"/>
      <c r="AE47" s="43" t="n"/>
      <c r="AF47" s="43" t="n"/>
      <c r="AG47" s="43" t="n"/>
      <c r="AH47" s="43" t="n"/>
      <c r="AI47" s="43" t="n"/>
      <c r="AJ47" s="43" t="n"/>
      <c r="AK47" s="43" t="n"/>
      <c r="AL47" s="43" t="n"/>
      <c r="AM47" s="43" t="n"/>
      <c r="AN47" s="43" t="n"/>
      <c r="AO47" s="43" t="n"/>
      <c r="AP47" s="43" t="n"/>
      <c r="AQ47" s="43" t="n"/>
      <c r="AR47" s="43" t="n"/>
      <c r="AS47" s="43" t="n"/>
      <c r="AT47" s="43" t="n"/>
      <c r="AU47" s="43" t="n"/>
      <c r="AV47" s="43" t="n"/>
      <c r="AW47" s="43" t="n"/>
      <c r="AX47" s="43" t="n"/>
      <c r="AY47" s="43" t="n"/>
      <c r="AZ47" s="43" t="n"/>
      <c r="BA47" s="43" t="n"/>
      <c r="BB47" s="43" t="n"/>
      <c r="BC47" s="43" t="n"/>
      <c r="BD47" s="43" t="n"/>
      <c r="BE47" s="43" t="n"/>
      <c r="BF47" s="43" t="n"/>
      <c r="BG47" s="43" t="n"/>
      <c r="BH47" s="43" t="n"/>
      <c r="BI47" s="43" t="n"/>
      <c r="BJ47" s="43" t="n"/>
    </row>
    <row r="48">
      <c r="A48" s="43" t="n"/>
      <c r="B48" s="47" t="inlineStr">
        <is>
          <t>OWNERSHIP %</t>
        </is>
      </c>
      <c r="C48" s="43" t="n"/>
      <c r="D48" s="43" t="n"/>
      <c r="E48" s="43" t="n"/>
      <c r="F48" s="43" t="n"/>
      <c r="G48" s="43" t="n"/>
      <c r="H48" s="43" t="n"/>
      <c r="I48" s="43" t="n"/>
      <c r="J48" s="43" t="n"/>
      <c r="K48" s="43" t="n"/>
      <c r="L48" s="43" t="n"/>
      <c r="M48" s="43" t="n"/>
      <c r="N48" s="43" t="n"/>
      <c r="O48" s="43" t="n"/>
      <c r="P48" s="43" t="n"/>
      <c r="Q48" s="43" t="n"/>
      <c r="R48" s="43" t="n"/>
      <c r="S48" s="43" t="n"/>
      <c r="T48" s="43" t="n"/>
      <c r="U48" s="43" t="n"/>
      <c r="V48" s="43" t="n"/>
      <c r="W48" s="43" t="n"/>
      <c r="X48" s="43" t="n"/>
      <c r="Y48" s="43" t="n"/>
      <c r="Z48" s="43" t="n"/>
      <c r="AA48" s="43" t="n"/>
      <c r="AB48" s="43" t="n"/>
      <c r="AC48" s="43" t="n"/>
      <c r="AD48" s="43" t="n"/>
      <c r="AE48" s="43" t="n"/>
      <c r="AF48" s="43" t="n"/>
      <c r="AG48" s="43" t="n"/>
      <c r="AH48" s="43" t="n"/>
      <c r="AI48" s="43" t="n"/>
      <c r="AJ48" s="43" t="n"/>
      <c r="AK48" s="43" t="n"/>
      <c r="AL48" s="43" t="n"/>
      <c r="AM48" s="43" t="n"/>
      <c r="AN48" s="43" t="n"/>
      <c r="AO48" s="43" t="n"/>
      <c r="AP48" s="43" t="n"/>
      <c r="AQ48" s="43" t="n"/>
      <c r="AR48" s="43" t="n"/>
      <c r="AS48" s="43" t="n"/>
      <c r="AT48" s="43" t="n"/>
      <c r="AU48" s="43" t="n"/>
      <c r="AV48" s="43" t="n"/>
      <c r="AW48" s="43" t="n"/>
      <c r="AX48" s="43" t="n"/>
      <c r="AY48" s="43" t="n"/>
      <c r="AZ48" s="43" t="n"/>
      <c r="BA48" s="43" t="n"/>
      <c r="BB48" s="43" t="n"/>
      <c r="BC48" s="43" t="n"/>
      <c r="BD48" s="43" t="n"/>
      <c r="BE48" s="43" t="n"/>
      <c r="BF48" s="43" t="n"/>
      <c r="BG48" s="43" t="n"/>
      <c r="BH48" s="43" t="n"/>
      <c r="BI48" s="43" t="n"/>
      <c r="BJ48" s="43" t="n"/>
    </row>
    <row r="49">
      <c r="A49" s="43" t="n"/>
      <c r="B49" s="43" t="inlineStr">
        <is>
          <t>Pine Street</t>
        </is>
      </c>
      <c r="C49" s="55">
        <f>IF(C$32&gt;0,C35/C$32,0)</f>
        <v/>
      </c>
      <c r="D49" s="55">
        <f>IF(D$32&gt;0,D35/D$32,0)</f>
        <v/>
      </c>
      <c r="E49" s="55">
        <f>IF(E$32&gt;0,E35/E$32,0)</f>
        <v/>
      </c>
      <c r="F49" s="55">
        <f>IF(F$32&gt;0,F35/F$32,0)</f>
        <v/>
      </c>
      <c r="G49" s="55">
        <f>IF(G$32&gt;0,G35/G$32,0)</f>
        <v/>
      </c>
      <c r="H49" s="55">
        <f>IF(H$32&gt;0,H35/H$32,0)</f>
        <v/>
      </c>
      <c r="I49" s="55">
        <f>IF(I$32&gt;0,I35/I$32,0)</f>
        <v/>
      </c>
      <c r="J49" s="55">
        <f>IF(J$32&gt;0,J35/J$32,0)</f>
        <v/>
      </c>
      <c r="K49" s="55">
        <f>IF(K$32&gt;0,K35/K$32,0)</f>
        <v/>
      </c>
      <c r="L49" s="55">
        <f>IF(L$32&gt;0,L35/L$32,0)</f>
        <v/>
      </c>
      <c r="M49" s="55">
        <f>IF(M$32&gt;0,M35/M$32,0)</f>
        <v/>
      </c>
      <c r="N49" s="55">
        <f>IF(N$32&gt;0,N35/N$32,0)</f>
        <v/>
      </c>
      <c r="O49" s="55">
        <f>IF(O$32&gt;0,O35/O$32,0)</f>
        <v/>
      </c>
      <c r="P49" s="55">
        <f>IF(P$32&gt;0,P35/P$32,0)</f>
        <v/>
      </c>
      <c r="Q49" s="55">
        <f>IF(Q$32&gt;0,Q35/Q$32,0)</f>
        <v/>
      </c>
      <c r="R49" s="55">
        <f>IF(R$32&gt;0,R35/R$32,0)</f>
        <v/>
      </c>
      <c r="S49" s="55">
        <f>IF(S$32&gt;0,S35/S$32,0)</f>
        <v/>
      </c>
      <c r="T49" s="55">
        <f>IF(T$32&gt;0,T35/T$32,0)</f>
        <v/>
      </c>
      <c r="U49" s="55">
        <f>IF(U$32&gt;0,U35/U$32,0)</f>
        <v/>
      </c>
      <c r="V49" s="55">
        <f>IF(V$32&gt;0,V35/V$32,0)</f>
        <v/>
      </c>
      <c r="W49" s="55">
        <f>IF(W$32&gt;0,W35/W$32,0)</f>
        <v/>
      </c>
      <c r="X49" s="55">
        <f>IF(X$32&gt;0,X35/X$32,0)</f>
        <v/>
      </c>
      <c r="Y49" s="55">
        <f>IF(Y$32&gt;0,Y35/Y$32,0)</f>
        <v/>
      </c>
      <c r="Z49" s="55">
        <f>IF(Z$32&gt;0,Z35/Z$32,0)</f>
        <v/>
      </c>
      <c r="AA49" s="55">
        <f>IF(AA$32&gt;0,AA35/AA$32,0)</f>
        <v/>
      </c>
      <c r="AB49" s="55">
        <f>IF(AB$32&gt;0,AB35/AB$32,0)</f>
        <v/>
      </c>
      <c r="AC49" s="55">
        <f>IF(AC$32&gt;0,AC35/AC$32,0)</f>
        <v/>
      </c>
      <c r="AD49" s="55">
        <f>IF(AD$32&gt;0,AD35/AD$32,0)</f>
        <v/>
      </c>
      <c r="AE49" s="55">
        <f>IF(AE$32&gt;0,AE35/AE$32,0)</f>
        <v/>
      </c>
      <c r="AF49" s="55">
        <f>IF(AF$32&gt;0,AF35/AF$32,0)</f>
        <v/>
      </c>
      <c r="AG49" s="55">
        <f>IF(AG$32&gt;0,AG35/AG$32,0)</f>
        <v/>
      </c>
      <c r="AH49" s="55">
        <f>IF(AH$32&gt;0,AH35/AH$32,0)</f>
        <v/>
      </c>
      <c r="AI49" s="55">
        <f>IF(AI$32&gt;0,AI35/AI$32,0)</f>
        <v/>
      </c>
      <c r="AJ49" s="55">
        <f>IF(AJ$32&gt;0,AJ35/AJ$32,0)</f>
        <v/>
      </c>
      <c r="AK49" s="55">
        <f>IF(AK$32&gt;0,AK35/AK$32,0)</f>
        <v/>
      </c>
      <c r="AL49" s="55">
        <f>IF(AL$32&gt;0,AL35/AL$32,0)</f>
        <v/>
      </c>
      <c r="AM49" s="55">
        <f>IF(AM$32&gt;0,AM35/AM$32,0)</f>
        <v/>
      </c>
      <c r="AN49" s="55">
        <f>IF(AN$32&gt;0,AN35/AN$32,0)</f>
        <v/>
      </c>
      <c r="AO49" s="55">
        <f>IF(AO$32&gt;0,AO35/AO$32,0)</f>
        <v/>
      </c>
      <c r="AP49" s="55">
        <f>IF(AP$32&gt;0,AP35/AP$32,0)</f>
        <v/>
      </c>
      <c r="AQ49" s="55">
        <f>IF(AQ$32&gt;0,AQ35/AQ$32,0)</f>
        <v/>
      </c>
      <c r="AR49" s="55">
        <f>IF(AR$32&gt;0,AR35/AR$32,0)</f>
        <v/>
      </c>
      <c r="AS49" s="55">
        <f>IF(AS$32&gt;0,AS35/AS$32,0)</f>
        <v/>
      </c>
      <c r="AT49" s="55">
        <f>IF(AT$32&gt;0,AT35/AT$32,0)</f>
        <v/>
      </c>
      <c r="AU49" s="55">
        <f>IF(AU$32&gt;0,AU35/AU$32,0)</f>
        <v/>
      </c>
      <c r="AV49" s="55">
        <f>IF(AV$32&gt;0,AV35/AV$32,0)</f>
        <v/>
      </c>
      <c r="AW49" s="55">
        <f>IF(AW$32&gt;0,AW35/AW$32,0)</f>
        <v/>
      </c>
      <c r="AX49" s="55">
        <f>IF(AX$32&gt;0,AX35/AX$32,0)</f>
        <v/>
      </c>
      <c r="AY49" s="55">
        <f>IF(AY$32&gt;0,AY35/AY$32,0)</f>
        <v/>
      </c>
      <c r="AZ49" s="55">
        <f>IF(AZ$32&gt;0,AZ35/AZ$32,0)</f>
        <v/>
      </c>
      <c r="BA49" s="55">
        <f>IF(BA$32&gt;0,BA35/BA$32,0)</f>
        <v/>
      </c>
      <c r="BB49" s="55">
        <f>IF(BB$32&gt;0,BB35/BB$32,0)</f>
        <v/>
      </c>
      <c r="BC49" s="55">
        <f>IF(BC$32&gt;0,BC35/BC$32,0)</f>
        <v/>
      </c>
      <c r="BD49" s="55">
        <f>IF(BD$32&gt;0,BD35/BD$32,0)</f>
        <v/>
      </c>
      <c r="BE49" s="55">
        <f>IF(BE$32&gt;0,BE35/BE$32,0)</f>
        <v/>
      </c>
      <c r="BF49" s="55">
        <f>IF(BF$32&gt;0,BF35/BF$32,0)</f>
        <v/>
      </c>
      <c r="BG49" s="55">
        <f>IF(BG$32&gt;0,BG35/BG$32,0)</f>
        <v/>
      </c>
      <c r="BH49" s="55">
        <f>IF(BH$32&gt;0,BH35/BH$32,0)</f>
        <v/>
      </c>
      <c r="BI49" s="55">
        <f>IF(BI$32&gt;0,BI35/BI$32,0)</f>
        <v/>
      </c>
      <c r="BJ49" s="55">
        <f>IF(BJ$32&gt;0,BJ35/BJ$32,0)</f>
        <v/>
      </c>
    </row>
    <row r="50">
      <c r="A50" s="43" t="n"/>
      <c r="B50" s="43" t="inlineStr">
        <is>
          <t>Nexus Capital</t>
        </is>
      </c>
      <c r="C50" s="55">
        <f>IF(C$32&gt;0,C36/C$32,0)</f>
        <v/>
      </c>
      <c r="D50" s="55">
        <f>IF(D$32&gt;0,D36/D$32,0)</f>
        <v/>
      </c>
      <c r="E50" s="55">
        <f>IF(E$32&gt;0,E36/E$32,0)</f>
        <v/>
      </c>
      <c r="F50" s="55">
        <f>IF(F$32&gt;0,F36/F$32,0)</f>
        <v/>
      </c>
      <c r="G50" s="55">
        <f>IF(G$32&gt;0,G36/G$32,0)</f>
        <v/>
      </c>
      <c r="H50" s="55">
        <f>IF(H$32&gt;0,H36/H$32,0)</f>
        <v/>
      </c>
      <c r="I50" s="55">
        <f>IF(I$32&gt;0,I36/I$32,0)</f>
        <v/>
      </c>
      <c r="J50" s="55">
        <f>IF(J$32&gt;0,J36/J$32,0)</f>
        <v/>
      </c>
      <c r="K50" s="55">
        <f>IF(K$32&gt;0,K36/K$32,0)</f>
        <v/>
      </c>
      <c r="L50" s="55">
        <f>IF(L$32&gt;0,L36/L$32,0)</f>
        <v/>
      </c>
      <c r="M50" s="55">
        <f>IF(M$32&gt;0,M36/M$32,0)</f>
        <v/>
      </c>
      <c r="N50" s="55">
        <f>IF(N$32&gt;0,N36/N$32,0)</f>
        <v/>
      </c>
      <c r="O50" s="55">
        <f>IF(O$32&gt;0,O36/O$32,0)</f>
        <v/>
      </c>
      <c r="P50" s="55">
        <f>IF(P$32&gt;0,P36/P$32,0)</f>
        <v/>
      </c>
      <c r="Q50" s="55">
        <f>IF(Q$32&gt;0,Q36/Q$32,0)</f>
        <v/>
      </c>
      <c r="R50" s="55">
        <f>IF(R$32&gt;0,R36/R$32,0)</f>
        <v/>
      </c>
      <c r="S50" s="55">
        <f>IF(S$32&gt;0,S36/S$32,0)</f>
        <v/>
      </c>
      <c r="T50" s="55">
        <f>IF(T$32&gt;0,T36/T$32,0)</f>
        <v/>
      </c>
      <c r="U50" s="55">
        <f>IF(U$32&gt;0,U36/U$32,0)</f>
        <v/>
      </c>
      <c r="V50" s="55">
        <f>IF(V$32&gt;0,V36/V$32,0)</f>
        <v/>
      </c>
      <c r="W50" s="55">
        <f>IF(W$32&gt;0,W36/W$32,0)</f>
        <v/>
      </c>
      <c r="X50" s="55">
        <f>IF(X$32&gt;0,X36/X$32,0)</f>
        <v/>
      </c>
      <c r="Y50" s="55">
        <f>IF(Y$32&gt;0,Y36/Y$32,0)</f>
        <v/>
      </c>
      <c r="Z50" s="55">
        <f>IF(Z$32&gt;0,Z36/Z$32,0)</f>
        <v/>
      </c>
      <c r="AA50" s="55">
        <f>IF(AA$32&gt;0,AA36/AA$32,0)</f>
        <v/>
      </c>
      <c r="AB50" s="55">
        <f>IF(AB$32&gt;0,AB36/AB$32,0)</f>
        <v/>
      </c>
      <c r="AC50" s="55">
        <f>IF(AC$32&gt;0,AC36/AC$32,0)</f>
        <v/>
      </c>
      <c r="AD50" s="55">
        <f>IF(AD$32&gt;0,AD36/AD$32,0)</f>
        <v/>
      </c>
      <c r="AE50" s="55">
        <f>IF(AE$32&gt;0,AE36/AE$32,0)</f>
        <v/>
      </c>
      <c r="AF50" s="55">
        <f>IF(AF$32&gt;0,AF36/AF$32,0)</f>
        <v/>
      </c>
      <c r="AG50" s="55">
        <f>IF(AG$32&gt;0,AG36/AG$32,0)</f>
        <v/>
      </c>
      <c r="AH50" s="55">
        <f>IF(AH$32&gt;0,AH36/AH$32,0)</f>
        <v/>
      </c>
      <c r="AI50" s="55">
        <f>IF(AI$32&gt;0,AI36/AI$32,0)</f>
        <v/>
      </c>
      <c r="AJ50" s="55">
        <f>IF(AJ$32&gt;0,AJ36/AJ$32,0)</f>
        <v/>
      </c>
      <c r="AK50" s="55">
        <f>IF(AK$32&gt;0,AK36/AK$32,0)</f>
        <v/>
      </c>
      <c r="AL50" s="55">
        <f>IF(AL$32&gt;0,AL36/AL$32,0)</f>
        <v/>
      </c>
      <c r="AM50" s="55">
        <f>IF(AM$32&gt;0,AM36/AM$32,0)</f>
        <v/>
      </c>
      <c r="AN50" s="55">
        <f>IF(AN$32&gt;0,AN36/AN$32,0)</f>
        <v/>
      </c>
      <c r="AO50" s="55">
        <f>IF(AO$32&gt;0,AO36/AO$32,0)</f>
        <v/>
      </c>
      <c r="AP50" s="55">
        <f>IF(AP$32&gt;0,AP36/AP$32,0)</f>
        <v/>
      </c>
      <c r="AQ50" s="55">
        <f>IF(AQ$32&gt;0,AQ36/AQ$32,0)</f>
        <v/>
      </c>
      <c r="AR50" s="55">
        <f>IF(AR$32&gt;0,AR36/AR$32,0)</f>
        <v/>
      </c>
      <c r="AS50" s="55">
        <f>IF(AS$32&gt;0,AS36/AS$32,0)</f>
        <v/>
      </c>
      <c r="AT50" s="55">
        <f>IF(AT$32&gt;0,AT36/AT$32,0)</f>
        <v/>
      </c>
      <c r="AU50" s="55">
        <f>IF(AU$32&gt;0,AU36/AU$32,0)</f>
        <v/>
      </c>
      <c r="AV50" s="55">
        <f>IF(AV$32&gt;0,AV36/AV$32,0)</f>
        <v/>
      </c>
      <c r="AW50" s="55">
        <f>IF(AW$32&gt;0,AW36/AW$32,0)</f>
        <v/>
      </c>
      <c r="AX50" s="55">
        <f>IF(AX$32&gt;0,AX36/AX$32,0)</f>
        <v/>
      </c>
      <c r="AY50" s="55">
        <f>IF(AY$32&gt;0,AY36/AY$32,0)</f>
        <v/>
      </c>
      <c r="AZ50" s="55">
        <f>IF(AZ$32&gt;0,AZ36/AZ$32,0)</f>
        <v/>
      </c>
      <c r="BA50" s="55">
        <f>IF(BA$32&gt;0,BA36/BA$32,0)</f>
        <v/>
      </c>
      <c r="BB50" s="55">
        <f>IF(BB$32&gt;0,BB36/BB$32,0)</f>
        <v/>
      </c>
      <c r="BC50" s="55">
        <f>IF(BC$32&gt;0,BC36/BC$32,0)</f>
        <v/>
      </c>
      <c r="BD50" s="55">
        <f>IF(BD$32&gt;0,BD36/BD$32,0)</f>
        <v/>
      </c>
      <c r="BE50" s="55">
        <f>IF(BE$32&gt;0,BE36/BE$32,0)</f>
        <v/>
      </c>
      <c r="BF50" s="55">
        <f>IF(BF$32&gt;0,BF36/BF$32,0)</f>
        <v/>
      </c>
      <c r="BG50" s="55">
        <f>IF(BG$32&gt;0,BG36/BG$32,0)</f>
        <v/>
      </c>
      <c r="BH50" s="55">
        <f>IF(BH$32&gt;0,BH36/BH$32,0)</f>
        <v/>
      </c>
      <c r="BI50" s="55">
        <f>IF(BI$32&gt;0,BI36/BI$32,0)</f>
        <v/>
      </c>
      <c r="BJ50" s="55">
        <f>IF(BJ$32&gt;0,BJ36/BJ$32,0)</f>
        <v/>
      </c>
    </row>
    <row r="51">
      <c r="A51" s="43" t="n"/>
      <c r="B51" s="43" t="inlineStr">
        <is>
          <t>Platform 1 Seller Rollover</t>
        </is>
      </c>
      <c r="C51" s="55">
        <f>IF(C$32&gt;0,C37/C$32,0)</f>
        <v/>
      </c>
      <c r="D51" s="55">
        <f>IF(D$32&gt;0,D37/D$32,0)</f>
        <v/>
      </c>
      <c r="E51" s="55">
        <f>IF(E$32&gt;0,E37/E$32,0)</f>
        <v/>
      </c>
      <c r="F51" s="55">
        <f>IF(F$32&gt;0,F37/F$32,0)</f>
        <v/>
      </c>
      <c r="G51" s="55">
        <f>IF(G$32&gt;0,G37/G$32,0)</f>
        <v/>
      </c>
      <c r="H51" s="55">
        <f>IF(H$32&gt;0,H37/H$32,0)</f>
        <v/>
      </c>
      <c r="I51" s="55">
        <f>IF(I$32&gt;0,I37/I$32,0)</f>
        <v/>
      </c>
      <c r="J51" s="55">
        <f>IF(J$32&gt;0,J37/J$32,0)</f>
        <v/>
      </c>
      <c r="K51" s="55">
        <f>IF(K$32&gt;0,K37/K$32,0)</f>
        <v/>
      </c>
      <c r="L51" s="55">
        <f>IF(L$32&gt;0,L37/L$32,0)</f>
        <v/>
      </c>
      <c r="M51" s="55">
        <f>IF(M$32&gt;0,M37/M$32,0)</f>
        <v/>
      </c>
      <c r="N51" s="55">
        <f>IF(N$32&gt;0,N37/N$32,0)</f>
        <v/>
      </c>
      <c r="O51" s="55">
        <f>IF(O$32&gt;0,O37/O$32,0)</f>
        <v/>
      </c>
      <c r="P51" s="55">
        <f>IF(P$32&gt;0,P37/P$32,0)</f>
        <v/>
      </c>
      <c r="Q51" s="55">
        <f>IF(Q$32&gt;0,Q37/Q$32,0)</f>
        <v/>
      </c>
      <c r="R51" s="55">
        <f>IF(R$32&gt;0,R37/R$32,0)</f>
        <v/>
      </c>
      <c r="S51" s="55">
        <f>IF(S$32&gt;0,S37/S$32,0)</f>
        <v/>
      </c>
      <c r="T51" s="55">
        <f>IF(T$32&gt;0,T37/T$32,0)</f>
        <v/>
      </c>
      <c r="U51" s="55">
        <f>IF(U$32&gt;0,U37/U$32,0)</f>
        <v/>
      </c>
      <c r="V51" s="55">
        <f>IF(V$32&gt;0,V37/V$32,0)</f>
        <v/>
      </c>
      <c r="W51" s="55">
        <f>IF(W$32&gt;0,W37/W$32,0)</f>
        <v/>
      </c>
      <c r="X51" s="55">
        <f>IF(X$32&gt;0,X37/X$32,0)</f>
        <v/>
      </c>
      <c r="Y51" s="55">
        <f>IF(Y$32&gt;0,Y37/Y$32,0)</f>
        <v/>
      </c>
      <c r="Z51" s="55">
        <f>IF(Z$32&gt;0,Z37/Z$32,0)</f>
        <v/>
      </c>
      <c r="AA51" s="55">
        <f>IF(AA$32&gt;0,AA37/AA$32,0)</f>
        <v/>
      </c>
      <c r="AB51" s="55">
        <f>IF(AB$32&gt;0,AB37/AB$32,0)</f>
        <v/>
      </c>
      <c r="AC51" s="55">
        <f>IF(AC$32&gt;0,AC37/AC$32,0)</f>
        <v/>
      </c>
      <c r="AD51" s="55">
        <f>IF(AD$32&gt;0,AD37/AD$32,0)</f>
        <v/>
      </c>
      <c r="AE51" s="55">
        <f>IF(AE$32&gt;0,AE37/AE$32,0)</f>
        <v/>
      </c>
      <c r="AF51" s="55">
        <f>IF(AF$32&gt;0,AF37/AF$32,0)</f>
        <v/>
      </c>
      <c r="AG51" s="55">
        <f>IF(AG$32&gt;0,AG37/AG$32,0)</f>
        <v/>
      </c>
      <c r="AH51" s="55">
        <f>IF(AH$32&gt;0,AH37/AH$32,0)</f>
        <v/>
      </c>
      <c r="AI51" s="55">
        <f>IF(AI$32&gt;0,AI37/AI$32,0)</f>
        <v/>
      </c>
      <c r="AJ51" s="55">
        <f>IF(AJ$32&gt;0,AJ37/AJ$32,0)</f>
        <v/>
      </c>
      <c r="AK51" s="55">
        <f>IF(AK$32&gt;0,AK37/AK$32,0)</f>
        <v/>
      </c>
      <c r="AL51" s="55">
        <f>IF(AL$32&gt;0,AL37/AL$32,0)</f>
        <v/>
      </c>
      <c r="AM51" s="55">
        <f>IF(AM$32&gt;0,AM37/AM$32,0)</f>
        <v/>
      </c>
      <c r="AN51" s="55">
        <f>IF(AN$32&gt;0,AN37/AN$32,0)</f>
        <v/>
      </c>
      <c r="AO51" s="55">
        <f>IF(AO$32&gt;0,AO37/AO$32,0)</f>
        <v/>
      </c>
      <c r="AP51" s="55">
        <f>IF(AP$32&gt;0,AP37/AP$32,0)</f>
        <v/>
      </c>
      <c r="AQ51" s="55">
        <f>IF(AQ$32&gt;0,AQ37/AQ$32,0)</f>
        <v/>
      </c>
      <c r="AR51" s="55">
        <f>IF(AR$32&gt;0,AR37/AR$32,0)</f>
        <v/>
      </c>
      <c r="AS51" s="55">
        <f>IF(AS$32&gt;0,AS37/AS$32,0)</f>
        <v/>
      </c>
      <c r="AT51" s="55">
        <f>IF(AT$32&gt;0,AT37/AT$32,0)</f>
        <v/>
      </c>
      <c r="AU51" s="55">
        <f>IF(AU$32&gt;0,AU37/AU$32,0)</f>
        <v/>
      </c>
      <c r="AV51" s="55">
        <f>IF(AV$32&gt;0,AV37/AV$32,0)</f>
        <v/>
      </c>
      <c r="AW51" s="55">
        <f>IF(AW$32&gt;0,AW37/AW$32,0)</f>
        <v/>
      </c>
      <c r="AX51" s="55">
        <f>IF(AX$32&gt;0,AX37/AX$32,0)</f>
        <v/>
      </c>
      <c r="AY51" s="55">
        <f>IF(AY$32&gt;0,AY37/AY$32,0)</f>
        <v/>
      </c>
      <c r="AZ51" s="55">
        <f>IF(AZ$32&gt;0,AZ37/AZ$32,0)</f>
        <v/>
      </c>
      <c r="BA51" s="55">
        <f>IF(BA$32&gt;0,BA37/BA$32,0)</f>
        <v/>
      </c>
      <c r="BB51" s="55">
        <f>IF(BB$32&gt;0,BB37/BB$32,0)</f>
        <v/>
      </c>
      <c r="BC51" s="55">
        <f>IF(BC$32&gt;0,BC37/BC$32,0)</f>
        <v/>
      </c>
      <c r="BD51" s="55">
        <f>IF(BD$32&gt;0,BD37/BD$32,0)</f>
        <v/>
      </c>
      <c r="BE51" s="55">
        <f>IF(BE$32&gt;0,BE37/BE$32,0)</f>
        <v/>
      </c>
      <c r="BF51" s="55">
        <f>IF(BF$32&gt;0,BF37/BF$32,0)</f>
        <v/>
      </c>
      <c r="BG51" s="55">
        <f>IF(BG$32&gt;0,BG37/BG$32,0)</f>
        <v/>
      </c>
      <c r="BH51" s="55">
        <f>IF(BH$32&gt;0,BH37/BH$32,0)</f>
        <v/>
      </c>
      <c r="BI51" s="55">
        <f>IF(BI$32&gt;0,BI37/BI$32,0)</f>
        <v/>
      </c>
      <c r="BJ51" s="55">
        <f>IF(BJ$32&gt;0,BJ37/BJ$32,0)</f>
        <v/>
      </c>
    </row>
    <row r="52">
      <c r="A52" s="43" t="n"/>
      <c r="B52" s="43" t="inlineStr">
        <is>
          <t>Platform 2 Seller Rollover</t>
        </is>
      </c>
      <c r="C52" s="55">
        <f>IF(C$32&gt;0,C38/C$32,0)</f>
        <v/>
      </c>
      <c r="D52" s="55">
        <f>IF(D$32&gt;0,D38/D$32,0)</f>
        <v/>
      </c>
      <c r="E52" s="55">
        <f>IF(E$32&gt;0,E38/E$32,0)</f>
        <v/>
      </c>
      <c r="F52" s="55">
        <f>IF(F$32&gt;0,F38/F$32,0)</f>
        <v/>
      </c>
      <c r="G52" s="55">
        <f>IF(G$32&gt;0,G38/G$32,0)</f>
        <v/>
      </c>
      <c r="H52" s="55">
        <f>IF(H$32&gt;0,H38/H$32,0)</f>
        <v/>
      </c>
      <c r="I52" s="55">
        <f>IF(I$32&gt;0,I38/I$32,0)</f>
        <v/>
      </c>
      <c r="J52" s="55">
        <f>IF(J$32&gt;0,J38/J$32,0)</f>
        <v/>
      </c>
      <c r="K52" s="55">
        <f>IF(K$32&gt;0,K38/K$32,0)</f>
        <v/>
      </c>
      <c r="L52" s="55">
        <f>IF(L$32&gt;0,L38/L$32,0)</f>
        <v/>
      </c>
      <c r="M52" s="55">
        <f>IF(M$32&gt;0,M38/M$32,0)</f>
        <v/>
      </c>
      <c r="N52" s="55">
        <f>IF(N$32&gt;0,N38/N$32,0)</f>
        <v/>
      </c>
      <c r="O52" s="55">
        <f>IF(O$32&gt;0,O38/O$32,0)</f>
        <v/>
      </c>
      <c r="P52" s="55">
        <f>IF(P$32&gt;0,P38/P$32,0)</f>
        <v/>
      </c>
      <c r="Q52" s="55">
        <f>IF(Q$32&gt;0,Q38/Q$32,0)</f>
        <v/>
      </c>
      <c r="R52" s="55">
        <f>IF(R$32&gt;0,R38/R$32,0)</f>
        <v/>
      </c>
      <c r="S52" s="55">
        <f>IF(S$32&gt;0,S38/S$32,0)</f>
        <v/>
      </c>
      <c r="T52" s="55">
        <f>IF(T$32&gt;0,T38/T$32,0)</f>
        <v/>
      </c>
      <c r="U52" s="55">
        <f>IF(U$32&gt;0,U38/U$32,0)</f>
        <v/>
      </c>
      <c r="V52" s="55">
        <f>IF(V$32&gt;0,V38/V$32,0)</f>
        <v/>
      </c>
      <c r="W52" s="55">
        <f>IF(W$32&gt;0,W38/W$32,0)</f>
        <v/>
      </c>
      <c r="X52" s="55">
        <f>IF(X$32&gt;0,X38/X$32,0)</f>
        <v/>
      </c>
      <c r="Y52" s="55">
        <f>IF(Y$32&gt;0,Y38/Y$32,0)</f>
        <v/>
      </c>
      <c r="Z52" s="55">
        <f>IF(Z$32&gt;0,Z38/Z$32,0)</f>
        <v/>
      </c>
      <c r="AA52" s="55">
        <f>IF(AA$32&gt;0,AA38/AA$32,0)</f>
        <v/>
      </c>
      <c r="AB52" s="55">
        <f>IF(AB$32&gt;0,AB38/AB$32,0)</f>
        <v/>
      </c>
      <c r="AC52" s="55">
        <f>IF(AC$32&gt;0,AC38/AC$32,0)</f>
        <v/>
      </c>
      <c r="AD52" s="55">
        <f>IF(AD$32&gt;0,AD38/AD$32,0)</f>
        <v/>
      </c>
      <c r="AE52" s="55">
        <f>IF(AE$32&gt;0,AE38/AE$32,0)</f>
        <v/>
      </c>
      <c r="AF52" s="55">
        <f>IF(AF$32&gt;0,AF38/AF$32,0)</f>
        <v/>
      </c>
      <c r="AG52" s="55">
        <f>IF(AG$32&gt;0,AG38/AG$32,0)</f>
        <v/>
      </c>
      <c r="AH52" s="55">
        <f>IF(AH$32&gt;0,AH38/AH$32,0)</f>
        <v/>
      </c>
      <c r="AI52" s="55">
        <f>IF(AI$32&gt;0,AI38/AI$32,0)</f>
        <v/>
      </c>
      <c r="AJ52" s="55">
        <f>IF(AJ$32&gt;0,AJ38/AJ$32,0)</f>
        <v/>
      </c>
      <c r="AK52" s="55">
        <f>IF(AK$32&gt;0,AK38/AK$32,0)</f>
        <v/>
      </c>
      <c r="AL52" s="55">
        <f>IF(AL$32&gt;0,AL38/AL$32,0)</f>
        <v/>
      </c>
      <c r="AM52" s="55">
        <f>IF(AM$32&gt;0,AM38/AM$32,0)</f>
        <v/>
      </c>
      <c r="AN52" s="55">
        <f>IF(AN$32&gt;0,AN38/AN$32,0)</f>
        <v/>
      </c>
      <c r="AO52" s="55">
        <f>IF(AO$32&gt;0,AO38/AO$32,0)</f>
        <v/>
      </c>
      <c r="AP52" s="55">
        <f>IF(AP$32&gt;0,AP38/AP$32,0)</f>
        <v/>
      </c>
      <c r="AQ52" s="55">
        <f>IF(AQ$32&gt;0,AQ38/AQ$32,0)</f>
        <v/>
      </c>
      <c r="AR52" s="55">
        <f>IF(AR$32&gt;0,AR38/AR$32,0)</f>
        <v/>
      </c>
      <c r="AS52" s="55">
        <f>IF(AS$32&gt;0,AS38/AS$32,0)</f>
        <v/>
      </c>
      <c r="AT52" s="55">
        <f>IF(AT$32&gt;0,AT38/AT$32,0)</f>
        <v/>
      </c>
      <c r="AU52" s="55">
        <f>IF(AU$32&gt;0,AU38/AU$32,0)</f>
        <v/>
      </c>
      <c r="AV52" s="55">
        <f>IF(AV$32&gt;0,AV38/AV$32,0)</f>
        <v/>
      </c>
      <c r="AW52" s="55">
        <f>IF(AW$32&gt;0,AW38/AW$32,0)</f>
        <v/>
      </c>
      <c r="AX52" s="55">
        <f>IF(AX$32&gt;0,AX38/AX$32,0)</f>
        <v/>
      </c>
      <c r="AY52" s="55">
        <f>IF(AY$32&gt;0,AY38/AY$32,0)</f>
        <v/>
      </c>
      <c r="AZ52" s="55">
        <f>IF(AZ$32&gt;0,AZ38/AZ$32,0)</f>
        <v/>
      </c>
      <c r="BA52" s="55">
        <f>IF(BA$32&gt;0,BA38/BA$32,0)</f>
        <v/>
      </c>
      <c r="BB52" s="55">
        <f>IF(BB$32&gt;0,BB38/BB$32,0)</f>
        <v/>
      </c>
      <c r="BC52" s="55">
        <f>IF(BC$32&gt;0,BC38/BC$32,0)</f>
        <v/>
      </c>
      <c r="BD52" s="55">
        <f>IF(BD$32&gt;0,BD38/BD$32,0)</f>
        <v/>
      </c>
      <c r="BE52" s="55">
        <f>IF(BE$32&gt;0,BE38/BE$32,0)</f>
        <v/>
      </c>
      <c r="BF52" s="55">
        <f>IF(BF$32&gt;0,BF38/BF$32,0)</f>
        <v/>
      </c>
      <c r="BG52" s="55">
        <f>IF(BG$32&gt;0,BG38/BG$32,0)</f>
        <v/>
      </c>
      <c r="BH52" s="55">
        <f>IF(BH$32&gt;0,BH38/BH$32,0)</f>
        <v/>
      </c>
      <c r="BI52" s="55">
        <f>IF(BI$32&gt;0,BI38/BI$32,0)</f>
        <v/>
      </c>
      <c r="BJ52" s="55">
        <f>IF(BJ$32&gt;0,BJ38/BJ$32,0)</f>
        <v/>
      </c>
    </row>
    <row r="53">
      <c r="A53" s="43" t="n"/>
      <c r="B53" s="43" t="inlineStr">
        <is>
          <t>Add-On 1 Seller Rollover</t>
        </is>
      </c>
      <c r="C53" s="55">
        <f>IF(C$32&gt;0,C39/C$32,0)</f>
        <v/>
      </c>
      <c r="D53" s="55">
        <f>IF(D$32&gt;0,D39/D$32,0)</f>
        <v/>
      </c>
      <c r="E53" s="55">
        <f>IF(E$32&gt;0,E39/E$32,0)</f>
        <v/>
      </c>
      <c r="F53" s="55">
        <f>IF(F$32&gt;0,F39/F$32,0)</f>
        <v/>
      </c>
      <c r="G53" s="55">
        <f>IF(G$32&gt;0,G39/G$32,0)</f>
        <v/>
      </c>
      <c r="H53" s="55">
        <f>IF(H$32&gt;0,H39/H$32,0)</f>
        <v/>
      </c>
      <c r="I53" s="55">
        <f>IF(I$32&gt;0,I39/I$32,0)</f>
        <v/>
      </c>
      <c r="J53" s="55">
        <f>IF(J$32&gt;0,J39/J$32,0)</f>
        <v/>
      </c>
      <c r="K53" s="55">
        <f>IF(K$32&gt;0,K39/K$32,0)</f>
        <v/>
      </c>
      <c r="L53" s="55">
        <f>IF(L$32&gt;0,L39/L$32,0)</f>
        <v/>
      </c>
      <c r="M53" s="55">
        <f>IF(M$32&gt;0,M39/M$32,0)</f>
        <v/>
      </c>
      <c r="N53" s="55">
        <f>IF(N$32&gt;0,N39/N$32,0)</f>
        <v/>
      </c>
      <c r="O53" s="55">
        <f>IF(O$32&gt;0,O39/O$32,0)</f>
        <v/>
      </c>
      <c r="P53" s="55">
        <f>IF(P$32&gt;0,P39/P$32,0)</f>
        <v/>
      </c>
      <c r="Q53" s="55">
        <f>IF(Q$32&gt;0,Q39/Q$32,0)</f>
        <v/>
      </c>
      <c r="R53" s="55">
        <f>IF(R$32&gt;0,R39/R$32,0)</f>
        <v/>
      </c>
      <c r="S53" s="55">
        <f>IF(S$32&gt;0,S39/S$32,0)</f>
        <v/>
      </c>
      <c r="T53" s="55">
        <f>IF(T$32&gt;0,T39/T$32,0)</f>
        <v/>
      </c>
      <c r="U53" s="55">
        <f>IF(U$32&gt;0,U39/U$32,0)</f>
        <v/>
      </c>
      <c r="V53" s="55">
        <f>IF(V$32&gt;0,V39/V$32,0)</f>
        <v/>
      </c>
      <c r="W53" s="55">
        <f>IF(W$32&gt;0,W39/W$32,0)</f>
        <v/>
      </c>
      <c r="X53" s="55">
        <f>IF(X$32&gt;0,X39/X$32,0)</f>
        <v/>
      </c>
      <c r="Y53" s="55">
        <f>IF(Y$32&gt;0,Y39/Y$32,0)</f>
        <v/>
      </c>
      <c r="Z53" s="55">
        <f>IF(Z$32&gt;0,Z39/Z$32,0)</f>
        <v/>
      </c>
      <c r="AA53" s="55">
        <f>IF(AA$32&gt;0,AA39/AA$32,0)</f>
        <v/>
      </c>
      <c r="AB53" s="55">
        <f>IF(AB$32&gt;0,AB39/AB$32,0)</f>
        <v/>
      </c>
      <c r="AC53" s="55">
        <f>IF(AC$32&gt;0,AC39/AC$32,0)</f>
        <v/>
      </c>
      <c r="AD53" s="55">
        <f>IF(AD$32&gt;0,AD39/AD$32,0)</f>
        <v/>
      </c>
      <c r="AE53" s="55">
        <f>IF(AE$32&gt;0,AE39/AE$32,0)</f>
        <v/>
      </c>
      <c r="AF53" s="55">
        <f>IF(AF$32&gt;0,AF39/AF$32,0)</f>
        <v/>
      </c>
      <c r="AG53" s="55">
        <f>IF(AG$32&gt;0,AG39/AG$32,0)</f>
        <v/>
      </c>
      <c r="AH53" s="55">
        <f>IF(AH$32&gt;0,AH39/AH$32,0)</f>
        <v/>
      </c>
      <c r="AI53" s="55">
        <f>IF(AI$32&gt;0,AI39/AI$32,0)</f>
        <v/>
      </c>
      <c r="AJ53" s="55">
        <f>IF(AJ$32&gt;0,AJ39/AJ$32,0)</f>
        <v/>
      </c>
      <c r="AK53" s="55">
        <f>IF(AK$32&gt;0,AK39/AK$32,0)</f>
        <v/>
      </c>
      <c r="AL53" s="55">
        <f>IF(AL$32&gt;0,AL39/AL$32,0)</f>
        <v/>
      </c>
      <c r="AM53" s="55">
        <f>IF(AM$32&gt;0,AM39/AM$32,0)</f>
        <v/>
      </c>
      <c r="AN53" s="55">
        <f>IF(AN$32&gt;0,AN39/AN$32,0)</f>
        <v/>
      </c>
      <c r="AO53" s="55">
        <f>IF(AO$32&gt;0,AO39/AO$32,0)</f>
        <v/>
      </c>
      <c r="AP53" s="55">
        <f>IF(AP$32&gt;0,AP39/AP$32,0)</f>
        <v/>
      </c>
      <c r="AQ53" s="55">
        <f>IF(AQ$32&gt;0,AQ39/AQ$32,0)</f>
        <v/>
      </c>
      <c r="AR53" s="55">
        <f>IF(AR$32&gt;0,AR39/AR$32,0)</f>
        <v/>
      </c>
      <c r="AS53" s="55">
        <f>IF(AS$32&gt;0,AS39/AS$32,0)</f>
        <v/>
      </c>
      <c r="AT53" s="55">
        <f>IF(AT$32&gt;0,AT39/AT$32,0)</f>
        <v/>
      </c>
      <c r="AU53" s="55">
        <f>IF(AU$32&gt;0,AU39/AU$32,0)</f>
        <v/>
      </c>
      <c r="AV53" s="55">
        <f>IF(AV$32&gt;0,AV39/AV$32,0)</f>
        <v/>
      </c>
      <c r="AW53" s="55">
        <f>IF(AW$32&gt;0,AW39/AW$32,0)</f>
        <v/>
      </c>
      <c r="AX53" s="55">
        <f>IF(AX$32&gt;0,AX39/AX$32,0)</f>
        <v/>
      </c>
      <c r="AY53" s="55">
        <f>IF(AY$32&gt;0,AY39/AY$32,0)</f>
        <v/>
      </c>
      <c r="AZ53" s="55">
        <f>IF(AZ$32&gt;0,AZ39/AZ$32,0)</f>
        <v/>
      </c>
      <c r="BA53" s="55">
        <f>IF(BA$32&gt;0,BA39/BA$32,0)</f>
        <v/>
      </c>
      <c r="BB53" s="55">
        <f>IF(BB$32&gt;0,BB39/BB$32,0)</f>
        <v/>
      </c>
      <c r="BC53" s="55">
        <f>IF(BC$32&gt;0,BC39/BC$32,0)</f>
        <v/>
      </c>
      <c r="BD53" s="55">
        <f>IF(BD$32&gt;0,BD39/BD$32,0)</f>
        <v/>
      </c>
      <c r="BE53" s="55">
        <f>IF(BE$32&gt;0,BE39/BE$32,0)</f>
        <v/>
      </c>
      <c r="BF53" s="55">
        <f>IF(BF$32&gt;0,BF39/BF$32,0)</f>
        <v/>
      </c>
      <c r="BG53" s="55">
        <f>IF(BG$32&gt;0,BG39/BG$32,0)</f>
        <v/>
      </c>
      <c r="BH53" s="55">
        <f>IF(BH$32&gt;0,BH39/BH$32,0)</f>
        <v/>
      </c>
      <c r="BI53" s="55">
        <f>IF(BI$32&gt;0,BI39/BI$32,0)</f>
        <v/>
      </c>
      <c r="BJ53" s="55">
        <f>IF(BJ$32&gt;0,BJ39/BJ$32,0)</f>
        <v/>
      </c>
    </row>
    <row r="54">
      <c r="A54" s="43" t="n"/>
      <c r="B54" s="43" t="inlineStr">
        <is>
          <t>Add-On 2 Seller Rollover</t>
        </is>
      </c>
      <c r="C54" s="55">
        <f>IF(C$32&gt;0,C40/C$32,0)</f>
        <v/>
      </c>
      <c r="D54" s="55">
        <f>IF(D$32&gt;0,D40/D$32,0)</f>
        <v/>
      </c>
      <c r="E54" s="55">
        <f>IF(E$32&gt;0,E40/E$32,0)</f>
        <v/>
      </c>
      <c r="F54" s="55">
        <f>IF(F$32&gt;0,F40/F$32,0)</f>
        <v/>
      </c>
      <c r="G54" s="55">
        <f>IF(G$32&gt;0,G40/G$32,0)</f>
        <v/>
      </c>
      <c r="H54" s="55">
        <f>IF(H$32&gt;0,H40/H$32,0)</f>
        <v/>
      </c>
      <c r="I54" s="55">
        <f>IF(I$32&gt;0,I40/I$32,0)</f>
        <v/>
      </c>
      <c r="J54" s="55">
        <f>IF(J$32&gt;0,J40/J$32,0)</f>
        <v/>
      </c>
      <c r="K54" s="55">
        <f>IF(K$32&gt;0,K40/K$32,0)</f>
        <v/>
      </c>
      <c r="L54" s="55">
        <f>IF(L$32&gt;0,L40/L$32,0)</f>
        <v/>
      </c>
      <c r="M54" s="55">
        <f>IF(M$32&gt;0,M40/M$32,0)</f>
        <v/>
      </c>
      <c r="N54" s="55">
        <f>IF(N$32&gt;0,N40/N$32,0)</f>
        <v/>
      </c>
      <c r="O54" s="55">
        <f>IF(O$32&gt;0,O40/O$32,0)</f>
        <v/>
      </c>
      <c r="P54" s="55">
        <f>IF(P$32&gt;0,P40/P$32,0)</f>
        <v/>
      </c>
      <c r="Q54" s="55">
        <f>IF(Q$32&gt;0,Q40/Q$32,0)</f>
        <v/>
      </c>
      <c r="R54" s="55">
        <f>IF(R$32&gt;0,R40/R$32,0)</f>
        <v/>
      </c>
      <c r="S54" s="55">
        <f>IF(S$32&gt;0,S40/S$32,0)</f>
        <v/>
      </c>
      <c r="T54" s="55">
        <f>IF(T$32&gt;0,T40/T$32,0)</f>
        <v/>
      </c>
      <c r="U54" s="55">
        <f>IF(U$32&gt;0,U40/U$32,0)</f>
        <v/>
      </c>
      <c r="V54" s="55">
        <f>IF(V$32&gt;0,V40/V$32,0)</f>
        <v/>
      </c>
      <c r="W54" s="55">
        <f>IF(W$32&gt;0,W40/W$32,0)</f>
        <v/>
      </c>
      <c r="X54" s="55">
        <f>IF(X$32&gt;0,X40/X$32,0)</f>
        <v/>
      </c>
      <c r="Y54" s="55">
        <f>IF(Y$32&gt;0,Y40/Y$32,0)</f>
        <v/>
      </c>
      <c r="Z54" s="55">
        <f>IF(Z$32&gt;0,Z40/Z$32,0)</f>
        <v/>
      </c>
      <c r="AA54" s="55">
        <f>IF(AA$32&gt;0,AA40/AA$32,0)</f>
        <v/>
      </c>
      <c r="AB54" s="55">
        <f>IF(AB$32&gt;0,AB40/AB$32,0)</f>
        <v/>
      </c>
      <c r="AC54" s="55">
        <f>IF(AC$32&gt;0,AC40/AC$32,0)</f>
        <v/>
      </c>
      <c r="AD54" s="55">
        <f>IF(AD$32&gt;0,AD40/AD$32,0)</f>
        <v/>
      </c>
      <c r="AE54" s="55">
        <f>IF(AE$32&gt;0,AE40/AE$32,0)</f>
        <v/>
      </c>
      <c r="AF54" s="55">
        <f>IF(AF$32&gt;0,AF40/AF$32,0)</f>
        <v/>
      </c>
      <c r="AG54" s="55">
        <f>IF(AG$32&gt;0,AG40/AG$32,0)</f>
        <v/>
      </c>
      <c r="AH54" s="55">
        <f>IF(AH$32&gt;0,AH40/AH$32,0)</f>
        <v/>
      </c>
      <c r="AI54" s="55">
        <f>IF(AI$32&gt;0,AI40/AI$32,0)</f>
        <v/>
      </c>
      <c r="AJ54" s="55">
        <f>IF(AJ$32&gt;0,AJ40/AJ$32,0)</f>
        <v/>
      </c>
      <c r="AK54" s="55">
        <f>IF(AK$32&gt;0,AK40/AK$32,0)</f>
        <v/>
      </c>
      <c r="AL54" s="55">
        <f>IF(AL$32&gt;0,AL40/AL$32,0)</f>
        <v/>
      </c>
      <c r="AM54" s="55">
        <f>IF(AM$32&gt;0,AM40/AM$32,0)</f>
        <v/>
      </c>
      <c r="AN54" s="55">
        <f>IF(AN$32&gt;0,AN40/AN$32,0)</f>
        <v/>
      </c>
      <c r="AO54" s="55">
        <f>IF(AO$32&gt;0,AO40/AO$32,0)</f>
        <v/>
      </c>
      <c r="AP54" s="55">
        <f>IF(AP$32&gt;0,AP40/AP$32,0)</f>
        <v/>
      </c>
      <c r="AQ54" s="55">
        <f>IF(AQ$32&gt;0,AQ40/AQ$32,0)</f>
        <v/>
      </c>
      <c r="AR54" s="55">
        <f>IF(AR$32&gt;0,AR40/AR$32,0)</f>
        <v/>
      </c>
      <c r="AS54" s="55">
        <f>IF(AS$32&gt;0,AS40/AS$32,0)</f>
        <v/>
      </c>
      <c r="AT54" s="55">
        <f>IF(AT$32&gt;0,AT40/AT$32,0)</f>
        <v/>
      </c>
      <c r="AU54" s="55">
        <f>IF(AU$32&gt;0,AU40/AU$32,0)</f>
        <v/>
      </c>
      <c r="AV54" s="55">
        <f>IF(AV$32&gt;0,AV40/AV$32,0)</f>
        <v/>
      </c>
      <c r="AW54" s="55">
        <f>IF(AW$32&gt;0,AW40/AW$32,0)</f>
        <v/>
      </c>
      <c r="AX54" s="55">
        <f>IF(AX$32&gt;0,AX40/AX$32,0)</f>
        <v/>
      </c>
      <c r="AY54" s="55">
        <f>IF(AY$32&gt;0,AY40/AY$32,0)</f>
        <v/>
      </c>
      <c r="AZ54" s="55">
        <f>IF(AZ$32&gt;0,AZ40/AZ$32,0)</f>
        <v/>
      </c>
      <c r="BA54" s="55">
        <f>IF(BA$32&gt;0,BA40/BA$32,0)</f>
        <v/>
      </c>
      <c r="BB54" s="55">
        <f>IF(BB$32&gt;0,BB40/BB$32,0)</f>
        <v/>
      </c>
      <c r="BC54" s="55">
        <f>IF(BC$32&gt;0,BC40/BC$32,0)</f>
        <v/>
      </c>
      <c r="BD54" s="55">
        <f>IF(BD$32&gt;0,BD40/BD$32,0)</f>
        <v/>
      </c>
      <c r="BE54" s="55">
        <f>IF(BE$32&gt;0,BE40/BE$32,0)</f>
        <v/>
      </c>
      <c r="BF54" s="55">
        <f>IF(BF$32&gt;0,BF40/BF$32,0)</f>
        <v/>
      </c>
      <c r="BG54" s="55">
        <f>IF(BG$32&gt;0,BG40/BG$32,0)</f>
        <v/>
      </c>
      <c r="BH54" s="55">
        <f>IF(BH$32&gt;0,BH40/BH$32,0)</f>
        <v/>
      </c>
      <c r="BI54" s="55">
        <f>IF(BI$32&gt;0,BI40/BI$32,0)</f>
        <v/>
      </c>
      <c r="BJ54" s="55">
        <f>IF(BJ$32&gt;0,BJ40/BJ$32,0)</f>
        <v/>
      </c>
    </row>
    <row r="55">
      <c r="A55" s="43" t="n"/>
      <c r="B55" s="43" t="inlineStr">
        <is>
          <t>Add-On 3 Seller Rollover</t>
        </is>
      </c>
      <c r="C55" s="55">
        <f>IF(C$32&gt;0,C41/C$32,0)</f>
        <v/>
      </c>
      <c r="D55" s="55">
        <f>IF(D$32&gt;0,D41/D$32,0)</f>
        <v/>
      </c>
      <c r="E55" s="55">
        <f>IF(E$32&gt;0,E41/E$32,0)</f>
        <v/>
      </c>
      <c r="F55" s="55">
        <f>IF(F$32&gt;0,F41/F$32,0)</f>
        <v/>
      </c>
      <c r="G55" s="55">
        <f>IF(G$32&gt;0,G41/G$32,0)</f>
        <v/>
      </c>
      <c r="H55" s="55">
        <f>IF(H$32&gt;0,H41/H$32,0)</f>
        <v/>
      </c>
      <c r="I55" s="55">
        <f>IF(I$32&gt;0,I41/I$32,0)</f>
        <v/>
      </c>
      <c r="J55" s="55">
        <f>IF(J$32&gt;0,J41/J$32,0)</f>
        <v/>
      </c>
      <c r="K55" s="55">
        <f>IF(K$32&gt;0,K41/K$32,0)</f>
        <v/>
      </c>
      <c r="L55" s="55">
        <f>IF(L$32&gt;0,L41/L$32,0)</f>
        <v/>
      </c>
      <c r="M55" s="55">
        <f>IF(M$32&gt;0,M41/M$32,0)</f>
        <v/>
      </c>
      <c r="N55" s="55">
        <f>IF(N$32&gt;0,N41/N$32,0)</f>
        <v/>
      </c>
      <c r="O55" s="55">
        <f>IF(O$32&gt;0,O41/O$32,0)</f>
        <v/>
      </c>
      <c r="P55" s="55">
        <f>IF(P$32&gt;0,P41/P$32,0)</f>
        <v/>
      </c>
      <c r="Q55" s="55">
        <f>IF(Q$32&gt;0,Q41/Q$32,0)</f>
        <v/>
      </c>
      <c r="R55" s="55">
        <f>IF(R$32&gt;0,R41/R$32,0)</f>
        <v/>
      </c>
      <c r="S55" s="55">
        <f>IF(S$32&gt;0,S41/S$32,0)</f>
        <v/>
      </c>
      <c r="T55" s="55">
        <f>IF(T$32&gt;0,T41/T$32,0)</f>
        <v/>
      </c>
      <c r="U55" s="55">
        <f>IF(U$32&gt;0,U41/U$32,0)</f>
        <v/>
      </c>
      <c r="V55" s="55">
        <f>IF(V$32&gt;0,V41/V$32,0)</f>
        <v/>
      </c>
      <c r="W55" s="55">
        <f>IF(W$32&gt;0,W41/W$32,0)</f>
        <v/>
      </c>
      <c r="X55" s="55">
        <f>IF(X$32&gt;0,X41/X$32,0)</f>
        <v/>
      </c>
      <c r="Y55" s="55">
        <f>IF(Y$32&gt;0,Y41/Y$32,0)</f>
        <v/>
      </c>
      <c r="Z55" s="55">
        <f>IF(Z$32&gt;0,Z41/Z$32,0)</f>
        <v/>
      </c>
      <c r="AA55" s="55">
        <f>IF(AA$32&gt;0,AA41/AA$32,0)</f>
        <v/>
      </c>
      <c r="AB55" s="55">
        <f>IF(AB$32&gt;0,AB41/AB$32,0)</f>
        <v/>
      </c>
      <c r="AC55" s="55">
        <f>IF(AC$32&gt;0,AC41/AC$32,0)</f>
        <v/>
      </c>
      <c r="AD55" s="55">
        <f>IF(AD$32&gt;0,AD41/AD$32,0)</f>
        <v/>
      </c>
      <c r="AE55" s="55">
        <f>IF(AE$32&gt;0,AE41/AE$32,0)</f>
        <v/>
      </c>
      <c r="AF55" s="55">
        <f>IF(AF$32&gt;0,AF41/AF$32,0)</f>
        <v/>
      </c>
      <c r="AG55" s="55">
        <f>IF(AG$32&gt;0,AG41/AG$32,0)</f>
        <v/>
      </c>
      <c r="AH55" s="55">
        <f>IF(AH$32&gt;0,AH41/AH$32,0)</f>
        <v/>
      </c>
      <c r="AI55" s="55">
        <f>IF(AI$32&gt;0,AI41/AI$32,0)</f>
        <v/>
      </c>
      <c r="AJ55" s="55">
        <f>IF(AJ$32&gt;0,AJ41/AJ$32,0)</f>
        <v/>
      </c>
      <c r="AK55" s="55">
        <f>IF(AK$32&gt;0,AK41/AK$32,0)</f>
        <v/>
      </c>
      <c r="AL55" s="55">
        <f>IF(AL$32&gt;0,AL41/AL$32,0)</f>
        <v/>
      </c>
      <c r="AM55" s="55">
        <f>IF(AM$32&gt;0,AM41/AM$32,0)</f>
        <v/>
      </c>
      <c r="AN55" s="55">
        <f>IF(AN$32&gt;0,AN41/AN$32,0)</f>
        <v/>
      </c>
      <c r="AO55" s="55">
        <f>IF(AO$32&gt;0,AO41/AO$32,0)</f>
        <v/>
      </c>
      <c r="AP55" s="55">
        <f>IF(AP$32&gt;0,AP41/AP$32,0)</f>
        <v/>
      </c>
      <c r="AQ55" s="55">
        <f>IF(AQ$32&gt;0,AQ41/AQ$32,0)</f>
        <v/>
      </c>
      <c r="AR55" s="55">
        <f>IF(AR$32&gt;0,AR41/AR$32,0)</f>
        <v/>
      </c>
      <c r="AS55" s="55">
        <f>IF(AS$32&gt;0,AS41/AS$32,0)</f>
        <v/>
      </c>
      <c r="AT55" s="55">
        <f>IF(AT$32&gt;0,AT41/AT$32,0)</f>
        <v/>
      </c>
      <c r="AU55" s="55">
        <f>IF(AU$32&gt;0,AU41/AU$32,0)</f>
        <v/>
      </c>
      <c r="AV55" s="55">
        <f>IF(AV$32&gt;0,AV41/AV$32,0)</f>
        <v/>
      </c>
      <c r="AW55" s="55">
        <f>IF(AW$32&gt;0,AW41/AW$32,0)</f>
        <v/>
      </c>
      <c r="AX55" s="55">
        <f>IF(AX$32&gt;0,AX41/AX$32,0)</f>
        <v/>
      </c>
      <c r="AY55" s="55">
        <f>IF(AY$32&gt;0,AY41/AY$32,0)</f>
        <v/>
      </c>
      <c r="AZ55" s="55">
        <f>IF(AZ$32&gt;0,AZ41/AZ$32,0)</f>
        <v/>
      </c>
      <c r="BA55" s="55">
        <f>IF(BA$32&gt;0,BA41/BA$32,0)</f>
        <v/>
      </c>
      <c r="BB55" s="55">
        <f>IF(BB$32&gt;0,BB41/BB$32,0)</f>
        <v/>
      </c>
      <c r="BC55" s="55">
        <f>IF(BC$32&gt;0,BC41/BC$32,0)</f>
        <v/>
      </c>
      <c r="BD55" s="55">
        <f>IF(BD$32&gt;0,BD41/BD$32,0)</f>
        <v/>
      </c>
      <c r="BE55" s="55">
        <f>IF(BE$32&gt;0,BE41/BE$32,0)</f>
        <v/>
      </c>
      <c r="BF55" s="55">
        <f>IF(BF$32&gt;0,BF41/BF$32,0)</f>
        <v/>
      </c>
      <c r="BG55" s="55">
        <f>IF(BG$32&gt;0,BG41/BG$32,0)</f>
        <v/>
      </c>
      <c r="BH55" s="55">
        <f>IF(BH$32&gt;0,BH41/BH$32,0)</f>
        <v/>
      </c>
      <c r="BI55" s="55">
        <f>IF(BI$32&gt;0,BI41/BI$32,0)</f>
        <v/>
      </c>
      <c r="BJ55" s="55">
        <f>IF(BJ$32&gt;0,BJ41/BJ$32,0)</f>
        <v/>
      </c>
    </row>
    <row r="56">
      <c r="A56" s="43" t="n"/>
      <c r="B56" s="43" t="inlineStr">
        <is>
          <t>Add-On 4 Seller Rollover</t>
        </is>
      </c>
      <c r="C56" s="55">
        <f>IF(C$32&gt;0,C42/C$32,0)</f>
        <v/>
      </c>
      <c r="D56" s="55">
        <f>IF(D$32&gt;0,D42/D$32,0)</f>
        <v/>
      </c>
      <c r="E56" s="55">
        <f>IF(E$32&gt;0,E42/E$32,0)</f>
        <v/>
      </c>
      <c r="F56" s="55">
        <f>IF(F$32&gt;0,F42/F$32,0)</f>
        <v/>
      </c>
      <c r="G56" s="55">
        <f>IF(G$32&gt;0,G42/G$32,0)</f>
        <v/>
      </c>
      <c r="H56" s="55">
        <f>IF(H$32&gt;0,H42/H$32,0)</f>
        <v/>
      </c>
      <c r="I56" s="55">
        <f>IF(I$32&gt;0,I42/I$32,0)</f>
        <v/>
      </c>
      <c r="J56" s="55">
        <f>IF(J$32&gt;0,J42/J$32,0)</f>
        <v/>
      </c>
      <c r="K56" s="55">
        <f>IF(K$32&gt;0,K42/K$32,0)</f>
        <v/>
      </c>
      <c r="L56" s="55">
        <f>IF(L$32&gt;0,L42/L$32,0)</f>
        <v/>
      </c>
      <c r="M56" s="55">
        <f>IF(M$32&gt;0,M42/M$32,0)</f>
        <v/>
      </c>
      <c r="N56" s="55">
        <f>IF(N$32&gt;0,N42/N$32,0)</f>
        <v/>
      </c>
      <c r="O56" s="55">
        <f>IF(O$32&gt;0,O42/O$32,0)</f>
        <v/>
      </c>
      <c r="P56" s="55">
        <f>IF(P$32&gt;0,P42/P$32,0)</f>
        <v/>
      </c>
      <c r="Q56" s="55">
        <f>IF(Q$32&gt;0,Q42/Q$32,0)</f>
        <v/>
      </c>
      <c r="R56" s="55">
        <f>IF(R$32&gt;0,R42/R$32,0)</f>
        <v/>
      </c>
      <c r="S56" s="55">
        <f>IF(S$32&gt;0,S42/S$32,0)</f>
        <v/>
      </c>
      <c r="T56" s="55">
        <f>IF(T$32&gt;0,T42/T$32,0)</f>
        <v/>
      </c>
      <c r="U56" s="55">
        <f>IF(U$32&gt;0,U42/U$32,0)</f>
        <v/>
      </c>
      <c r="V56" s="55">
        <f>IF(V$32&gt;0,V42/V$32,0)</f>
        <v/>
      </c>
      <c r="W56" s="55">
        <f>IF(W$32&gt;0,W42/W$32,0)</f>
        <v/>
      </c>
      <c r="X56" s="55">
        <f>IF(X$32&gt;0,X42/X$32,0)</f>
        <v/>
      </c>
      <c r="Y56" s="55">
        <f>IF(Y$32&gt;0,Y42/Y$32,0)</f>
        <v/>
      </c>
      <c r="Z56" s="55">
        <f>IF(Z$32&gt;0,Z42/Z$32,0)</f>
        <v/>
      </c>
      <c r="AA56" s="55">
        <f>IF(AA$32&gt;0,AA42/AA$32,0)</f>
        <v/>
      </c>
      <c r="AB56" s="55">
        <f>IF(AB$32&gt;0,AB42/AB$32,0)</f>
        <v/>
      </c>
      <c r="AC56" s="55">
        <f>IF(AC$32&gt;0,AC42/AC$32,0)</f>
        <v/>
      </c>
      <c r="AD56" s="55">
        <f>IF(AD$32&gt;0,AD42/AD$32,0)</f>
        <v/>
      </c>
      <c r="AE56" s="55">
        <f>IF(AE$32&gt;0,AE42/AE$32,0)</f>
        <v/>
      </c>
      <c r="AF56" s="55">
        <f>IF(AF$32&gt;0,AF42/AF$32,0)</f>
        <v/>
      </c>
      <c r="AG56" s="55">
        <f>IF(AG$32&gt;0,AG42/AG$32,0)</f>
        <v/>
      </c>
      <c r="AH56" s="55">
        <f>IF(AH$32&gt;0,AH42/AH$32,0)</f>
        <v/>
      </c>
      <c r="AI56" s="55">
        <f>IF(AI$32&gt;0,AI42/AI$32,0)</f>
        <v/>
      </c>
      <c r="AJ56" s="55">
        <f>IF(AJ$32&gt;0,AJ42/AJ$32,0)</f>
        <v/>
      </c>
      <c r="AK56" s="55">
        <f>IF(AK$32&gt;0,AK42/AK$32,0)</f>
        <v/>
      </c>
      <c r="AL56" s="55">
        <f>IF(AL$32&gt;0,AL42/AL$32,0)</f>
        <v/>
      </c>
      <c r="AM56" s="55">
        <f>IF(AM$32&gt;0,AM42/AM$32,0)</f>
        <v/>
      </c>
      <c r="AN56" s="55">
        <f>IF(AN$32&gt;0,AN42/AN$32,0)</f>
        <v/>
      </c>
      <c r="AO56" s="55">
        <f>IF(AO$32&gt;0,AO42/AO$32,0)</f>
        <v/>
      </c>
      <c r="AP56" s="55">
        <f>IF(AP$32&gt;0,AP42/AP$32,0)</f>
        <v/>
      </c>
      <c r="AQ56" s="55">
        <f>IF(AQ$32&gt;0,AQ42/AQ$32,0)</f>
        <v/>
      </c>
      <c r="AR56" s="55">
        <f>IF(AR$32&gt;0,AR42/AR$32,0)</f>
        <v/>
      </c>
      <c r="AS56" s="55">
        <f>IF(AS$32&gt;0,AS42/AS$32,0)</f>
        <v/>
      </c>
      <c r="AT56" s="55">
        <f>IF(AT$32&gt;0,AT42/AT$32,0)</f>
        <v/>
      </c>
      <c r="AU56" s="55">
        <f>IF(AU$32&gt;0,AU42/AU$32,0)</f>
        <v/>
      </c>
      <c r="AV56" s="55">
        <f>IF(AV$32&gt;0,AV42/AV$32,0)</f>
        <v/>
      </c>
      <c r="AW56" s="55">
        <f>IF(AW$32&gt;0,AW42/AW$32,0)</f>
        <v/>
      </c>
      <c r="AX56" s="55">
        <f>IF(AX$32&gt;0,AX42/AX$32,0)</f>
        <v/>
      </c>
      <c r="AY56" s="55">
        <f>IF(AY$32&gt;0,AY42/AY$32,0)</f>
        <v/>
      </c>
      <c r="AZ56" s="55">
        <f>IF(AZ$32&gt;0,AZ42/AZ$32,0)</f>
        <v/>
      </c>
      <c r="BA56" s="55">
        <f>IF(BA$32&gt;0,BA42/BA$32,0)</f>
        <v/>
      </c>
      <c r="BB56" s="55">
        <f>IF(BB$32&gt;0,BB42/BB$32,0)</f>
        <v/>
      </c>
      <c r="BC56" s="55">
        <f>IF(BC$32&gt;0,BC42/BC$32,0)</f>
        <v/>
      </c>
      <c r="BD56" s="55">
        <f>IF(BD$32&gt;0,BD42/BD$32,0)</f>
        <v/>
      </c>
      <c r="BE56" s="55">
        <f>IF(BE$32&gt;0,BE42/BE$32,0)</f>
        <v/>
      </c>
      <c r="BF56" s="55">
        <f>IF(BF$32&gt;0,BF42/BF$32,0)</f>
        <v/>
      </c>
      <c r="BG56" s="55">
        <f>IF(BG$32&gt;0,BG42/BG$32,0)</f>
        <v/>
      </c>
      <c r="BH56" s="55">
        <f>IF(BH$32&gt;0,BH42/BH$32,0)</f>
        <v/>
      </c>
      <c r="BI56" s="55">
        <f>IF(BI$32&gt;0,BI42/BI$32,0)</f>
        <v/>
      </c>
      <c r="BJ56" s="55">
        <f>IF(BJ$32&gt;0,BJ42/BJ$32,0)</f>
        <v/>
      </c>
    </row>
    <row r="57">
      <c r="A57" s="43" t="n"/>
      <c r="B57" s="43" t="inlineStr">
        <is>
          <t>Add-On 5 Seller Rollover</t>
        </is>
      </c>
      <c r="C57" s="55">
        <f>IF(C$32&gt;0,C43/C$32,0)</f>
        <v/>
      </c>
      <c r="D57" s="55">
        <f>IF(D$32&gt;0,D43/D$32,0)</f>
        <v/>
      </c>
      <c r="E57" s="55">
        <f>IF(E$32&gt;0,E43/E$32,0)</f>
        <v/>
      </c>
      <c r="F57" s="55">
        <f>IF(F$32&gt;0,F43/F$32,0)</f>
        <v/>
      </c>
      <c r="G57" s="55">
        <f>IF(G$32&gt;0,G43/G$32,0)</f>
        <v/>
      </c>
      <c r="H57" s="55">
        <f>IF(H$32&gt;0,H43/H$32,0)</f>
        <v/>
      </c>
      <c r="I57" s="55">
        <f>IF(I$32&gt;0,I43/I$32,0)</f>
        <v/>
      </c>
      <c r="J57" s="55">
        <f>IF(J$32&gt;0,J43/J$32,0)</f>
        <v/>
      </c>
      <c r="K57" s="55">
        <f>IF(K$32&gt;0,K43/K$32,0)</f>
        <v/>
      </c>
      <c r="L57" s="55">
        <f>IF(L$32&gt;0,L43/L$32,0)</f>
        <v/>
      </c>
      <c r="M57" s="55">
        <f>IF(M$32&gt;0,M43/M$32,0)</f>
        <v/>
      </c>
      <c r="N57" s="55">
        <f>IF(N$32&gt;0,N43/N$32,0)</f>
        <v/>
      </c>
      <c r="O57" s="55">
        <f>IF(O$32&gt;0,O43/O$32,0)</f>
        <v/>
      </c>
      <c r="P57" s="55">
        <f>IF(P$32&gt;0,P43/P$32,0)</f>
        <v/>
      </c>
      <c r="Q57" s="55">
        <f>IF(Q$32&gt;0,Q43/Q$32,0)</f>
        <v/>
      </c>
      <c r="R57" s="55">
        <f>IF(R$32&gt;0,R43/R$32,0)</f>
        <v/>
      </c>
      <c r="S57" s="55">
        <f>IF(S$32&gt;0,S43/S$32,0)</f>
        <v/>
      </c>
      <c r="T57" s="55">
        <f>IF(T$32&gt;0,T43/T$32,0)</f>
        <v/>
      </c>
      <c r="U57" s="55">
        <f>IF(U$32&gt;0,U43/U$32,0)</f>
        <v/>
      </c>
      <c r="V57" s="55">
        <f>IF(V$32&gt;0,V43/V$32,0)</f>
        <v/>
      </c>
      <c r="W57" s="55">
        <f>IF(W$32&gt;0,W43/W$32,0)</f>
        <v/>
      </c>
      <c r="X57" s="55">
        <f>IF(X$32&gt;0,X43/X$32,0)</f>
        <v/>
      </c>
      <c r="Y57" s="55">
        <f>IF(Y$32&gt;0,Y43/Y$32,0)</f>
        <v/>
      </c>
      <c r="Z57" s="55">
        <f>IF(Z$32&gt;0,Z43/Z$32,0)</f>
        <v/>
      </c>
      <c r="AA57" s="55">
        <f>IF(AA$32&gt;0,AA43/AA$32,0)</f>
        <v/>
      </c>
      <c r="AB57" s="55">
        <f>IF(AB$32&gt;0,AB43/AB$32,0)</f>
        <v/>
      </c>
      <c r="AC57" s="55">
        <f>IF(AC$32&gt;0,AC43/AC$32,0)</f>
        <v/>
      </c>
      <c r="AD57" s="55">
        <f>IF(AD$32&gt;0,AD43/AD$32,0)</f>
        <v/>
      </c>
      <c r="AE57" s="55">
        <f>IF(AE$32&gt;0,AE43/AE$32,0)</f>
        <v/>
      </c>
      <c r="AF57" s="55">
        <f>IF(AF$32&gt;0,AF43/AF$32,0)</f>
        <v/>
      </c>
      <c r="AG57" s="55">
        <f>IF(AG$32&gt;0,AG43/AG$32,0)</f>
        <v/>
      </c>
      <c r="AH57" s="55">
        <f>IF(AH$32&gt;0,AH43/AH$32,0)</f>
        <v/>
      </c>
      <c r="AI57" s="55">
        <f>IF(AI$32&gt;0,AI43/AI$32,0)</f>
        <v/>
      </c>
      <c r="AJ57" s="55">
        <f>IF(AJ$32&gt;0,AJ43/AJ$32,0)</f>
        <v/>
      </c>
      <c r="AK57" s="55">
        <f>IF(AK$32&gt;0,AK43/AK$32,0)</f>
        <v/>
      </c>
      <c r="AL57" s="55">
        <f>IF(AL$32&gt;0,AL43/AL$32,0)</f>
        <v/>
      </c>
      <c r="AM57" s="55">
        <f>IF(AM$32&gt;0,AM43/AM$32,0)</f>
        <v/>
      </c>
      <c r="AN57" s="55">
        <f>IF(AN$32&gt;0,AN43/AN$32,0)</f>
        <v/>
      </c>
      <c r="AO57" s="55">
        <f>IF(AO$32&gt;0,AO43/AO$32,0)</f>
        <v/>
      </c>
      <c r="AP57" s="55">
        <f>IF(AP$32&gt;0,AP43/AP$32,0)</f>
        <v/>
      </c>
      <c r="AQ57" s="55">
        <f>IF(AQ$32&gt;0,AQ43/AQ$32,0)</f>
        <v/>
      </c>
      <c r="AR57" s="55">
        <f>IF(AR$32&gt;0,AR43/AR$32,0)</f>
        <v/>
      </c>
      <c r="AS57" s="55">
        <f>IF(AS$32&gt;0,AS43/AS$32,0)</f>
        <v/>
      </c>
      <c r="AT57" s="55">
        <f>IF(AT$32&gt;0,AT43/AT$32,0)</f>
        <v/>
      </c>
      <c r="AU57" s="55">
        <f>IF(AU$32&gt;0,AU43/AU$32,0)</f>
        <v/>
      </c>
      <c r="AV57" s="55">
        <f>IF(AV$32&gt;0,AV43/AV$32,0)</f>
        <v/>
      </c>
      <c r="AW57" s="55">
        <f>IF(AW$32&gt;0,AW43/AW$32,0)</f>
        <v/>
      </c>
      <c r="AX57" s="55">
        <f>IF(AX$32&gt;0,AX43/AX$32,0)</f>
        <v/>
      </c>
      <c r="AY57" s="55">
        <f>IF(AY$32&gt;0,AY43/AY$32,0)</f>
        <v/>
      </c>
      <c r="AZ57" s="55">
        <f>IF(AZ$32&gt;0,AZ43/AZ$32,0)</f>
        <v/>
      </c>
      <c r="BA57" s="55">
        <f>IF(BA$32&gt;0,BA43/BA$32,0)</f>
        <v/>
      </c>
      <c r="BB57" s="55">
        <f>IF(BB$32&gt;0,BB43/BB$32,0)</f>
        <v/>
      </c>
      <c r="BC57" s="55">
        <f>IF(BC$32&gt;0,BC43/BC$32,0)</f>
        <v/>
      </c>
      <c r="BD57" s="55">
        <f>IF(BD$32&gt;0,BD43/BD$32,0)</f>
        <v/>
      </c>
      <c r="BE57" s="55">
        <f>IF(BE$32&gt;0,BE43/BE$32,0)</f>
        <v/>
      </c>
      <c r="BF57" s="55">
        <f>IF(BF$32&gt;0,BF43/BF$32,0)</f>
        <v/>
      </c>
      <c r="BG57" s="55">
        <f>IF(BG$32&gt;0,BG43/BG$32,0)</f>
        <v/>
      </c>
      <c r="BH57" s="55">
        <f>IF(BH$32&gt;0,BH43/BH$32,0)</f>
        <v/>
      </c>
      <c r="BI57" s="55">
        <f>IF(BI$32&gt;0,BI43/BI$32,0)</f>
        <v/>
      </c>
      <c r="BJ57" s="55">
        <f>IF(BJ$32&gt;0,BJ43/BJ$32,0)</f>
        <v/>
      </c>
    </row>
    <row r="58">
      <c r="A58" s="43" t="n"/>
      <c r="B58" s="43" t="inlineStr">
        <is>
          <t>Add-On 6 Seller Rollover</t>
        </is>
      </c>
      <c r="C58" s="55">
        <f>IF(C$32&gt;0,C44/C$32,0)</f>
        <v/>
      </c>
      <c r="D58" s="55">
        <f>IF(D$32&gt;0,D44/D$32,0)</f>
        <v/>
      </c>
      <c r="E58" s="55">
        <f>IF(E$32&gt;0,E44/E$32,0)</f>
        <v/>
      </c>
      <c r="F58" s="55">
        <f>IF(F$32&gt;0,F44/F$32,0)</f>
        <v/>
      </c>
      <c r="G58" s="55">
        <f>IF(G$32&gt;0,G44/G$32,0)</f>
        <v/>
      </c>
      <c r="H58" s="55">
        <f>IF(H$32&gt;0,H44/H$32,0)</f>
        <v/>
      </c>
      <c r="I58" s="55">
        <f>IF(I$32&gt;0,I44/I$32,0)</f>
        <v/>
      </c>
      <c r="J58" s="55">
        <f>IF(J$32&gt;0,J44/J$32,0)</f>
        <v/>
      </c>
      <c r="K58" s="55">
        <f>IF(K$32&gt;0,K44/K$32,0)</f>
        <v/>
      </c>
      <c r="L58" s="55">
        <f>IF(L$32&gt;0,L44/L$32,0)</f>
        <v/>
      </c>
      <c r="M58" s="55">
        <f>IF(M$32&gt;0,M44/M$32,0)</f>
        <v/>
      </c>
      <c r="N58" s="55">
        <f>IF(N$32&gt;0,N44/N$32,0)</f>
        <v/>
      </c>
      <c r="O58" s="55">
        <f>IF(O$32&gt;0,O44/O$32,0)</f>
        <v/>
      </c>
      <c r="P58" s="55">
        <f>IF(P$32&gt;0,P44/P$32,0)</f>
        <v/>
      </c>
      <c r="Q58" s="55">
        <f>IF(Q$32&gt;0,Q44/Q$32,0)</f>
        <v/>
      </c>
      <c r="R58" s="55">
        <f>IF(R$32&gt;0,R44/R$32,0)</f>
        <v/>
      </c>
      <c r="S58" s="55">
        <f>IF(S$32&gt;0,S44/S$32,0)</f>
        <v/>
      </c>
      <c r="T58" s="55">
        <f>IF(T$32&gt;0,T44/T$32,0)</f>
        <v/>
      </c>
      <c r="U58" s="55">
        <f>IF(U$32&gt;0,U44/U$32,0)</f>
        <v/>
      </c>
      <c r="V58" s="55">
        <f>IF(V$32&gt;0,V44/V$32,0)</f>
        <v/>
      </c>
      <c r="W58" s="55">
        <f>IF(W$32&gt;0,W44/W$32,0)</f>
        <v/>
      </c>
      <c r="X58" s="55">
        <f>IF(X$32&gt;0,X44/X$32,0)</f>
        <v/>
      </c>
      <c r="Y58" s="55">
        <f>IF(Y$32&gt;0,Y44/Y$32,0)</f>
        <v/>
      </c>
      <c r="Z58" s="55">
        <f>IF(Z$32&gt;0,Z44/Z$32,0)</f>
        <v/>
      </c>
      <c r="AA58" s="55">
        <f>IF(AA$32&gt;0,AA44/AA$32,0)</f>
        <v/>
      </c>
      <c r="AB58" s="55">
        <f>IF(AB$32&gt;0,AB44/AB$32,0)</f>
        <v/>
      </c>
      <c r="AC58" s="55">
        <f>IF(AC$32&gt;0,AC44/AC$32,0)</f>
        <v/>
      </c>
      <c r="AD58" s="55">
        <f>IF(AD$32&gt;0,AD44/AD$32,0)</f>
        <v/>
      </c>
      <c r="AE58" s="55">
        <f>IF(AE$32&gt;0,AE44/AE$32,0)</f>
        <v/>
      </c>
      <c r="AF58" s="55">
        <f>IF(AF$32&gt;0,AF44/AF$32,0)</f>
        <v/>
      </c>
      <c r="AG58" s="55">
        <f>IF(AG$32&gt;0,AG44/AG$32,0)</f>
        <v/>
      </c>
      <c r="AH58" s="55">
        <f>IF(AH$32&gt;0,AH44/AH$32,0)</f>
        <v/>
      </c>
      <c r="AI58" s="55">
        <f>IF(AI$32&gt;0,AI44/AI$32,0)</f>
        <v/>
      </c>
      <c r="AJ58" s="55">
        <f>IF(AJ$32&gt;0,AJ44/AJ$32,0)</f>
        <v/>
      </c>
      <c r="AK58" s="55">
        <f>IF(AK$32&gt;0,AK44/AK$32,0)</f>
        <v/>
      </c>
      <c r="AL58" s="55">
        <f>IF(AL$32&gt;0,AL44/AL$32,0)</f>
        <v/>
      </c>
      <c r="AM58" s="55">
        <f>IF(AM$32&gt;0,AM44/AM$32,0)</f>
        <v/>
      </c>
      <c r="AN58" s="55">
        <f>IF(AN$32&gt;0,AN44/AN$32,0)</f>
        <v/>
      </c>
      <c r="AO58" s="55">
        <f>IF(AO$32&gt;0,AO44/AO$32,0)</f>
        <v/>
      </c>
      <c r="AP58" s="55">
        <f>IF(AP$32&gt;0,AP44/AP$32,0)</f>
        <v/>
      </c>
      <c r="AQ58" s="55">
        <f>IF(AQ$32&gt;0,AQ44/AQ$32,0)</f>
        <v/>
      </c>
      <c r="AR58" s="55">
        <f>IF(AR$32&gt;0,AR44/AR$32,0)</f>
        <v/>
      </c>
      <c r="AS58" s="55">
        <f>IF(AS$32&gt;0,AS44/AS$32,0)</f>
        <v/>
      </c>
      <c r="AT58" s="55">
        <f>IF(AT$32&gt;0,AT44/AT$32,0)</f>
        <v/>
      </c>
      <c r="AU58" s="55">
        <f>IF(AU$32&gt;0,AU44/AU$32,0)</f>
        <v/>
      </c>
      <c r="AV58" s="55">
        <f>IF(AV$32&gt;0,AV44/AV$32,0)</f>
        <v/>
      </c>
      <c r="AW58" s="55">
        <f>IF(AW$32&gt;0,AW44/AW$32,0)</f>
        <v/>
      </c>
      <c r="AX58" s="55">
        <f>IF(AX$32&gt;0,AX44/AX$32,0)</f>
        <v/>
      </c>
      <c r="AY58" s="55">
        <f>IF(AY$32&gt;0,AY44/AY$32,0)</f>
        <v/>
      </c>
      <c r="AZ58" s="55">
        <f>IF(AZ$32&gt;0,AZ44/AZ$32,0)</f>
        <v/>
      </c>
      <c r="BA58" s="55">
        <f>IF(BA$32&gt;0,BA44/BA$32,0)</f>
        <v/>
      </c>
      <c r="BB58" s="55">
        <f>IF(BB$32&gt;0,BB44/BB$32,0)</f>
        <v/>
      </c>
      <c r="BC58" s="55">
        <f>IF(BC$32&gt;0,BC44/BC$32,0)</f>
        <v/>
      </c>
      <c r="BD58" s="55">
        <f>IF(BD$32&gt;0,BD44/BD$32,0)</f>
        <v/>
      </c>
      <c r="BE58" s="55">
        <f>IF(BE$32&gt;0,BE44/BE$32,0)</f>
        <v/>
      </c>
      <c r="BF58" s="55">
        <f>IF(BF$32&gt;0,BF44/BF$32,0)</f>
        <v/>
      </c>
      <c r="BG58" s="55">
        <f>IF(BG$32&gt;0,BG44/BG$32,0)</f>
        <v/>
      </c>
      <c r="BH58" s="55">
        <f>IF(BH$32&gt;0,BH44/BH$32,0)</f>
        <v/>
      </c>
      <c r="BI58" s="55">
        <f>IF(BI$32&gt;0,BI44/BI$32,0)</f>
        <v/>
      </c>
      <c r="BJ58" s="55">
        <f>IF(BJ$32&gt;0,BJ44/BJ$32,0)</f>
        <v/>
      </c>
    </row>
    <row r="59">
      <c r="A59" s="43" t="n"/>
      <c r="B59" s="43" t="inlineStr">
        <is>
          <t>Add-On 7 Seller Rollover</t>
        </is>
      </c>
      <c r="C59" s="55">
        <f>IF(C$32&gt;0,C45/C$32,0)</f>
        <v/>
      </c>
      <c r="D59" s="55">
        <f>IF(D$32&gt;0,D45/D$32,0)</f>
        <v/>
      </c>
      <c r="E59" s="55">
        <f>IF(E$32&gt;0,E45/E$32,0)</f>
        <v/>
      </c>
      <c r="F59" s="55">
        <f>IF(F$32&gt;0,F45/F$32,0)</f>
        <v/>
      </c>
      <c r="G59" s="55">
        <f>IF(G$32&gt;0,G45/G$32,0)</f>
        <v/>
      </c>
      <c r="H59" s="55">
        <f>IF(H$32&gt;0,H45/H$32,0)</f>
        <v/>
      </c>
      <c r="I59" s="55">
        <f>IF(I$32&gt;0,I45/I$32,0)</f>
        <v/>
      </c>
      <c r="J59" s="55">
        <f>IF(J$32&gt;0,J45/J$32,0)</f>
        <v/>
      </c>
      <c r="K59" s="55">
        <f>IF(K$32&gt;0,K45/K$32,0)</f>
        <v/>
      </c>
      <c r="L59" s="55">
        <f>IF(L$32&gt;0,L45/L$32,0)</f>
        <v/>
      </c>
      <c r="M59" s="55">
        <f>IF(M$32&gt;0,M45/M$32,0)</f>
        <v/>
      </c>
      <c r="N59" s="55">
        <f>IF(N$32&gt;0,N45/N$32,0)</f>
        <v/>
      </c>
      <c r="O59" s="55">
        <f>IF(O$32&gt;0,O45/O$32,0)</f>
        <v/>
      </c>
      <c r="P59" s="55">
        <f>IF(P$32&gt;0,P45/P$32,0)</f>
        <v/>
      </c>
      <c r="Q59" s="55">
        <f>IF(Q$32&gt;0,Q45/Q$32,0)</f>
        <v/>
      </c>
      <c r="R59" s="55">
        <f>IF(R$32&gt;0,R45/R$32,0)</f>
        <v/>
      </c>
      <c r="S59" s="55">
        <f>IF(S$32&gt;0,S45/S$32,0)</f>
        <v/>
      </c>
      <c r="T59" s="55">
        <f>IF(T$32&gt;0,T45/T$32,0)</f>
        <v/>
      </c>
      <c r="U59" s="55">
        <f>IF(U$32&gt;0,U45/U$32,0)</f>
        <v/>
      </c>
      <c r="V59" s="55">
        <f>IF(V$32&gt;0,V45/V$32,0)</f>
        <v/>
      </c>
      <c r="W59" s="55">
        <f>IF(W$32&gt;0,W45/W$32,0)</f>
        <v/>
      </c>
      <c r="X59" s="55">
        <f>IF(X$32&gt;0,X45/X$32,0)</f>
        <v/>
      </c>
      <c r="Y59" s="55">
        <f>IF(Y$32&gt;0,Y45/Y$32,0)</f>
        <v/>
      </c>
      <c r="Z59" s="55">
        <f>IF(Z$32&gt;0,Z45/Z$32,0)</f>
        <v/>
      </c>
      <c r="AA59" s="55">
        <f>IF(AA$32&gt;0,AA45/AA$32,0)</f>
        <v/>
      </c>
      <c r="AB59" s="55">
        <f>IF(AB$32&gt;0,AB45/AB$32,0)</f>
        <v/>
      </c>
      <c r="AC59" s="55">
        <f>IF(AC$32&gt;0,AC45/AC$32,0)</f>
        <v/>
      </c>
      <c r="AD59" s="55">
        <f>IF(AD$32&gt;0,AD45/AD$32,0)</f>
        <v/>
      </c>
      <c r="AE59" s="55">
        <f>IF(AE$32&gt;0,AE45/AE$32,0)</f>
        <v/>
      </c>
      <c r="AF59" s="55">
        <f>IF(AF$32&gt;0,AF45/AF$32,0)</f>
        <v/>
      </c>
      <c r="AG59" s="55">
        <f>IF(AG$32&gt;0,AG45/AG$32,0)</f>
        <v/>
      </c>
      <c r="AH59" s="55">
        <f>IF(AH$32&gt;0,AH45/AH$32,0)</f>
        <v/>
      </c>
      <c r="AI59" s="55">
        <f>IF(AI$32&gt;0,AI45/AI$32,0)</f>
        <v/>
      </c>
      <c r="AJ59" s="55">
        <f>IF(AJ$32&gt;0,AJ45/AJ$32,0)</f>
        <v/>
      </c>
      <c r="AK59" s="55">
        <f>IF(AK$32&gt;0,AK45/AK$32,0)</f>
        <v/>
      </c>
      <c r="AL59" s="55">
        <f>IF(AL$32&gt;0,AL45/AL$32,0)</f>
        <v/>
      </c>
      <c r="AM59" s="55">
        <f>IF(AM$32&gt;0,AM45/AM$32,0)</f>
        <v/>
      </c>
      <c r="AN59" s="55">
        <f>IF(AN$32&gt;0,AN45/AN$32,0)</f>
        <v/>
      </c>
      <c r="AO59" s="55">
        <f>IF(AO$32&gt;0,AO45/AO$32,0)</f>
        <v/>
      </c>
      <c r="AP59" s="55">
        <f>IF(AP$32&gt;0,AP45/AP$32,0)</f>
        <v/>
      </c>
      <c r="AQ59" s="55">
        <f>IF(AQ$32&gt;0,AQ45/AQ$32,0)</f>
        <v/>
      </c>
      <c r="AR59" s="55">
        <f>IF(AR$32&gt;0,AR45/AR$32,0)</f>
        <v/>
      </c>
      <c r="AS59" s="55">
        <f>IF(AS$32&gt;0,AS45/AS$32,0)</f>
        <v/>
      </c>
      <c r="AT59" s="55">
        <f>IF(AT$32&gt;0,AT45/AT$32,0)</f>
        <v/>
      </c>
      <c r="AU59" s="55">
        <f>IF(AU$32&gt;0,AU45/AU$32,0)</f>
        <v/>
      </c>
      <c r="AV59" s="55">
        <f>IF(AV$32&gt;0,AV45/AV$32,0)</f>
        <v/>
      </c>
      <c r="AW59" s="55">
        <f>IF(AW$32&gt;0,AW45/AW$32,0)</f>
        <v/>
      </c>
      <c r="AX59" s="55">
        <f>IF(AX$32&gt;0,AX45/AX$32,0)</f>
        <v/>
      </c>
      <c r="AY59" s="55">
        <f>IF(AY$32&gt;0,AY45/AY$32,0)</f>
        <v/>
      </c>
      <c r="AZ59" s="55">
        <f>IF(AZ$32&gt;0,AZ45/AZ$32,0)</f>
        <v/>
      </c>
      <c r="BA59" s="55">
        <f>IF(BA$32&gt;0,BA45/BA$32,0)</f>
        <v/>
      </c>
      <c r="BB59" s="55">
        <f>IF(BB$32&gt;0,BB45/BB$32,0)</f>
        <v/>
      </c>
      <c r="BC59" s="55">
        <f>IF(BC$32&gt;0,BC45/BC$32,0)</f>
        <v/>
      </c>
      <c r="BD59" s="55">
        <f>IF(BD$32&gt;0,BD45/BD$32,0)</f>
        <v/>
      </c>
      <c r="BE59" s="55">
        <f>IF(BE$32&gt;0,BE45/BE$32,0)</f>
        <v/>
      </c>
      <c r="BF59" s="55">
        <f>IF(BF$32&gt;0,BF45/BF$32,0)</f>
        <v/>
      </c>
      <c r="BG59" s="55">
        <f>IF(BG$32&gt;0,BG45/BG$32,0)</f>
        <v/>
      </c>
      <c r="BH59" s="55">
        <f>IF(BH$32&gt;0,BH45/BH$32,0)</f>
        <v/>
      </c>
      <c r="BI59" s="55">
        <f>IF(BI$32&gt;0,BI45/BI$32,0)</f>
        <v/>
      </c>
      <c r="BJ59" s="55">
        <f>IF(BJ$32&gt;0,BJ45/BJ$32,0)</f>
        <v/>
      </c>
    </row>
    <row r="60">
      <c r="A60" s="43" t="n"/>
      <c r="B60" s="43" t="inlineStr">
        <is>
          <t>Add-On 8 Seller Rollover</t>
        </is>
      </c>
      <c r="C60" s="55">
        <f>IF(C$32&gt;0,C46/C$32,0)</f>
        <v/>
      </c>
      <c r="D60" s="55">
        <f>IF(D$32&gt;0,D46/D$32,0)</f>
        <v/>
      </c>
      <c r="E60" s="55">
        <f>IF(E$32&gt;0,E46/E$32,0)</f>
        <v/>
      </c>
      <c r="F60" s="55">
        <f>IF(F$32&gt;0,F46/F$32,0)</f>
        <v/>
      </c>
      <c r="G60" s="55">
        <f>IF(G$32&gt;0,G46/G$32,0)</f>
        <v/>
      </c>
      <c r="H60" s="55">
        <f>IF(H$32&gt;0,H46/H$32,0)</f>
        <v/>
      </c>
      <c r="I60" s="55">
        <f>IF(I$32&gt;0,I46/I$32,0)</f>
        <v/>
      </c>
      <c r="J60" s="55">
        <f>IF(J$32&gt;0,J46/J$32,0)</f>
        <v/>
      </c>
      <c r="K60" s="55">
        <f>IF(K$32&gt;0,K46/K$32,0)</f>
        <v/>
      </c>
      <c r="L60" s="55">
        <f>IF(L$32&gt;0,L46/L$32,0)</f>
        <v/>
      </c>
      <c r="M60" s="55">
        <f>IF(M$32&gt;0,M46/M$32,0)</f>
        <v/>
      </c>
      <c r="N60" s="55">
        <f>IF(N$32&gt;0,N46/N$32,0)</f>
        <v/>
      </c>
      <c r="O60" s="55">
        <f>IF(O$32&gt;0,O46/O$32,0)</f>
        <v/>
      </c>
      <c r="P60" s="55">
        <f>IF(P$32&gt;0,P46/P$32,0)</f>
        <v/>
      </c>
      <c r="Q60" s="55">
        <f>IF(Q$32&gt;0,Q46/Q$32,0)</f>
        <v/>
      </c>
      <c r="R60" s="55">
        <f>IF(R$32&gt;0,R46/R$32,0)</f>
        <v/>
      </c>
      <c r="S60" s="55">
        <f>IF(S$32&gt;0,S46/S$32,0)</f>
        <v/>
      </c>
      <c r="T60" s="55">
        <f>IF(T$32&gt;0,T46/T$32,0)</f>
        <v/>
      </c>
      <c r="U60" s="55">
        <f>IF(U$32&gt;0,U46/U$32,0)</f>
        <v/>
      </c>
      <c r="V60" s="55">
        <f>IF(V$32&gt;0,V46/V$32,0)</f>
        <v/>
      </c>
      <c r="W60" s="55">
        <f>IF(W$32&gt;0,W46/W$32,0)</f>
        <v/>
      </c>
      <c r="X60" s="55">
        <f>IF(X$32&gt;0,X46/X$32,0)</f>
        <v/>
      </c>
      <c r="Y60" s="55">
        <f>IF(Y$32&gt;0,Y46/Y$32,0)</f>
        <v/>
      </c>
      <c r="Z60" s="55">
        <f>IF(Z$32&gt;0,Z46/Z$32,0)</f>
        <v/>
      </c>
      <c r="AA60" s="55">
        <f>IF(AA$32&gt;0,AA46/AA$32,0)</f>
        <v/>
      </c>
      <c r="AB60" s="55">
        <f>IF(AB$32&gt;0,AB46/AB$32,0)</f>
        <v/>
      </c>
      <c r="AC60" s="55">
        <f>IF(AC$32&gt;0,AC46/AC$32,0)</f>
        <v/>
      </c>
      <c r="AD60" s="55">
        <f>IF(AD$32&gt;0,AD46/AD$32,0)</f>
        <v/>
      </c>
      <c r="AE60" s="55">
        <f>IF(AE$32&gt;0,AE46/AE$32,0)</f>
        <v/>
      </c>
      <c r="AF60" s="55">
        <f>IF(AF$32&gt;0,AF46/AF$32,0)</f>
        <v/>
      </c>
      <c r="AG60" s="55">
        <f>IF(AG$32&gt;0,AG46/AG$32,0)</f>
        <v/>
      </c>
      <c r="AH60" s="55">
        <f>IF(AH$32&gt;0,AH46/AH$32,0)</f>
        <v/>
      </c>
      <c r="AI60" s="55">
        <f>IF(AI$32&gt;0,AI46/AI$32,0)</f>
        <v/>
      </c>
      <c r="AJ60" s="55">
        <f>IF(AJ$32&gt;0,AJ46/AJ$32,0)</f>
        <v/>
      </c>
      <c r="AK60" s="55">
        <f>IF(AK$32&gt;0,AK46/AK$32,0)</f>
        <v/>
      </c>
      <c r="AL60" s="55">
        <f>IF(AL$32&gt;0,AL46/AL$32,0)</f>
        <v/>
      </c>
      <c r="AM60" s="55">
        <f>IF(AM$32&gt;0,AM46/AM$32,0)</f>
        <v/>
      </c>
      <c r="AN60" s="55">
        <f>IF(AN$32&gt;0,AN46/AN$32,0)</f>
        <v/>
      </c>
      <c r="AO60" s="55">
        <f>IF(AO$32&gt;0,AO46/AO$32,0)</f>
        <v/>
      </c>
      <c r="AP60" s="55">
        <f>IF(AP$32&gt;0,AP46/AP$32,0)</f>
        <v/>
      </c>
      <c r="AQ60" s="55">
        <f>IF(AQ$32&gt;0,AQ46/AQ$32,0)</f>
        <v/>
      </c>
      <c r="AR60" s="55">
        <f>IF(AR$32&gt;0,AR46/AR$32,0)</f>
        <v/>
      </c>
      <c r="AS60" s="55">
        <f>IF(AS$32&gt;0,AS46/AS$32,0)</f>
        <v/>
      </c>
      <c r="AT60" s="55">
        <f>IF(AT$32&gt;0,AT46/AT$32,0)</f>
        <v/>
      </c>
      <c r="AU60" s="55">
        <f>IF(AU$32&gt;0,AU46/AU$32,0)</f>
        <v/>
      </c>
      <c r="AV60" s="55">
        <f>IF(AV$32&gt;0,AV46/AV$32,0)</f>
        <v/>
      </c>
      <c r="AW60" s="55">
        <f>IF(AW$32&gt;0,AW46/AW$32,0)</f>
        <v/>
      </c>
      <c r="AX60" s="55">
        <f>IF(AX$32&gt;0,AX46/AX$32,0)</f>
        <v/>
      </c>
      <c r="AY60" s="55">
        <f>IF(AY$32&gt;0,AY46/AY$32,0)</f>
        <v/>
      </c>
      <c r="AZ60" s="55">
        <f>IF(AZ$32&gt;0,AZ46/AZ$32,0)</f>
        <v/>
      </c>
      <c r="BA60" s="55">
        <f>IF(BA$32&gt;0,BA46/BA$32,0)</f>
        <v/>
      </c>
      <c r="BB60" s="55">
        <f>IF(BB$32&gt;0,BB46/BB$32,0)</f>
        <v/>
      </c>
      <c r="BC60" s="55">
        <f>IF(BC$32&gt;0,BC46/BC$32,0)</f>
        <v/>
      </c>
      <c r="BD60" s="55">
        <f>IF(BD$32&gt;0,BD46/BD$32,0)</f>
        <v/>
      </c>
      <c r="BE60" s="55">
        <f>IF(BE$32&gt;0,BE46/BE$32,0)</f>
        <v/>
      </c>
      <c r="BF60" s="55">
        <f>IF(BF$32&gt;0,BF46/BF$32,0)</f>
        <v/>
      </c>
      <c r="BG60" s="55">
        <f>IF(BG$32&gt;0,BG46/BG$32,0)</f>
        <v/>
      </c>
      <c r="BH60" s="55">
        <f>IF(BH$32&gt;0,BH46/BH$32,0)</f>
        <v/>
      </c>
      <c r="BI60" s="55">
        <f>IF(BI$32&gt;0,BI46/BI$32,0)</f>
        <v/>
      </c>
      <c r="BJ60" s="55">
        <f>IF(BJ$32&gt;0,BJ46/BJ$32,0)</f>
        <v/>
      </c>
    </row>
    <row r="61">
      <c r="A61" s="43" t="n"/>
      <c r="B61" s="50" t="inlineStr">
        <is>
          <t>CHECK (must sum to 100%)</t>
        </is>
      </c>
      <c r="C61" s="55">
        <f>IF(C$32&gt;0,SUM(C49:C60),0)</f>
        <v/>
      </c>
      <c r="D61" s="55">
        <f>IF(D$32&gt;0,SUM(D49:D60),0)</f>
        <v/>
      </c>
      <c r="E61" s="55">
        <f>IF(E$32&gt;0,SUM(E49:E60),0)</f>
        <v/>
      </c>
      <c r="F61" s="55">
        <f>IF(F$32&gt;0,SUM(F49:F60),0)</f>
        <v/>
      </c>
      <c r="G61" s="55">
        <f>IF(G$32&gt;0,SUM(G49:G60),0)</f>
        <v/>
      </c>
      <c r="H61" s="55">
        <f>IF(H$32&gt;0,SUM(H49:H60),0)</f>
        <v/>
      </c>
      <c r="I61" s="55">
        <f>IF(I$32&gt;0,SUM(I49:I60),0)</f>
        <v/>
      </c>
      <c r="J61" s="55">
        <f>IF(J$32&gt;0,SUM(J49:J60),0)</f>
        <v/>
      </c>
      <c r="K61" s="55">
        <f>IF(K$32&gt;0,SUM(K49:K60),0)</f>
        <v/>
      </c>
      <c r="L61" s="55">
        <f>IF(L$32&gt;0,SUM(L49:L60),0)</f>
        <v/>
      </c>
      <c r="M61" s="55">
        <f>IF(M$32&gt;0,SUM(M49:M60),0)</f>
        <v/>
      </c>
      <c r="N61" s="55">
        <f>IF(N$32&gt;0,SUM(N49:N60),0)</f>
        <v/>
      </c>
      <c r="O61" s="55">
        <f>IF(O$32&gt;0,SUM(O49:O60),0)</f>
        <v/>
      </c>
      <c r="P61" s="55">
        <f>IF(P$32&gt;0,SUM(P49:P60),0)</f>
        <v/>
      </c>
      <c r="Q61" s="55">
        <f>IF(Q$32&gt;0,SUM(Q49:Q60),0)</f>
        <v/>
      </c>
      <c r="R61" s="55">
        <f>IF(R$32&gt;0,SUM(R49:R60),0)</f>
        <v/>
      </c>
      <c r="S61" s="55">
        <f>IF(S$32&gt;0,SUM(S49:S60),0)</f>
        <v/>
      </c>
      <c r="T61" s="55">
        <f>IF(T$32&gt;0,SUM(T49:T60),0)</f>
        <v/>
      </c>
      <c r="U61" s="55">
        <f>IF(U$32&gt;0,SUM(U49:U60),0)</f>
        <v/>
      </c>
      <c r="V61" s="55">
        <f>IF(V$32&gt;0,SUM(V49:V60),0)</f>
        <v/>
      </c>
      <c r="W61" s="55">
        <f>IF(W$32&gt;0,SUM(W49:W60),0)</f>
        <v/>
      </c>
      <c r="X61" s="55">
        <f>IF(X$32&gt;0,SUM(X49:X60),0)</f>
        <v/>
      </c>
      <c r="Y61" s="55">
        <f>IF(Y$32&gt;0,SUM(Y49:Y60),0)</f>
        <v/>
      </c>
      <c r="Z61" s="55">
        <f>IF(Z$32&gt;0,SUM(Z49:Z60),0)</f>
        <v/>
      </c>
      <c r="AA61" s="55">
        <f>IF(AA$32&gt;0,SUM(AA49:AA60),0)</f>
        <v/>
      </c>
      <c r="AB61" s="55">
        <f>IF(AB$32&gt;0,SUM(AB49:AB60),0)</f>
        <v/>
      </c>
      <c r="AC61" s="55">
        <f>IF(AC$32&gt;0,SUM(AC49:AC60),0)</f>
        <v/>
      </c>
      <c r="AD61" s="55">
        <f>IF(AD$32&gt;0,SUM(AD49:AD60),0)</f>
        <v/>
      </c>
      <c r="AE61" s="55">
        <f>IF(AE$32&gt;0,SUM(AE49:AE60),0)</f>
        <v/>
      </c>
      <c r="AF61" s="55">
        <f>IF(AF$32&gt;0,SUM(AF49:AF60),0)</f>
        <v/>
      </c>
      <c r="AG61" s="55">
        <f>IF(AG$32&gt;0,SUM(AG49:AG60),0)</f>
        <v/>
      </c>
      <c r="AH61" s="55">
        <f>IF(AH$32&gt;0,SUM(AH49:AH60),0)</f>
        <v/>
      </c>
      <c r="AI61" s="55">
        <f>IF(AI$32&gt;0,SUM(AI49:AI60),0)</f>
        <v/>
      </c>
      <c r="AJ61" s="55">
        <f>IF(AJ$32&gt;0,SUM(AJ49:AJ60),0)</f>
        <v/>
      </c>
      <c r="AK61" s="55">
        <f>IF(AK$32&gt;0,SUM(AK49:AK60),0)</f>
        <v/>
      </c>
      <c r="AL61" s="55">
        <f>IF(AL$32&gt;0,SUM(AL49:AL60),0)</f>
        <v/>
      </c>
      <c r="AM61" s="55">
        <f>IF(AM$32&gt;0,SUM(AM49:AM60),0)</f>
        <v/>
      </c>
      <c r="AN61" s="55">
        <f>IF(AN$32&gt;0,SUM(AN49:AN60),0)</f>
        <v/>
      </c>
      <c r="AO61" s="55">
        <f>IF(AO$32&gt;0,SUM(AO49:AO60),0)</f>
        <v/>
      </c>
      <c r="AP61" s="55">
        <f>IF(AP$32&gt;0,SUM(AP49:AP60),0)</f>
        <v/>
      </c>
      <c r="AQ61" s="55">
        <f>IF(AQ$32&gt;0,SUM(AQ49:AQ60),0)</f>
        <v/>
      </c>
      <c r="AR61" s="55">
        <f>IF(AR$32&gt;0,SUM(AR49:AR60),0)</f>
        <v/>
      </c>
      <c r="AS61" s="55">
        <f>IF(AS$32&gt;0,SUM(AS49:AS60),0)</f>
        <v/>
      </c>
      <c r="AT61" s="55">
        <f>IF(AT$32&gt;0,SUM(AT49:AT60),0)</f>
        <v/>
      </c>
      <c r="AU61" s="55">
        <f>IF(AU$32&gt;0,SUM(AU49:AU60),0)</f>
        <v/>
      </c>
      <c r="AV61" s="55">
        <f>IF(AV$32&gt;0,SUM(AV49:AV60),0)</f>
        <v/>
      </c>
      <c r="AW61" s="55">
        <f>IF(AW$32&gt;0,SUM(AW49:AW60),0)</f>
        <v/>
      </c>
      <c r="AX61" s="55">
        <f>IF(AX$32&gt;0,SUM(AX49:AX60),0)</f>
        <v/>
      </c>
      <c r="AY61" s="55">
        <f>IF(AY$32&gt;0,SUM(AY49:AY60),0)</f>
        <v/>
      </c>
      <c r="AZ61" s="55">
        <f>IF(AZ$32&gt;0,SUM(AZ49:AZ60),0)</f>
        <v/>
      </c>
      <c r="BA61" s="55">
        <f>IF(BA$32&gt;0,SUM(BA49:BA60),0)</f>
        <v/>
      </c>
      <c r="BB61" s="55">
        <f>IF(BB$32&gt;0,SUM(BB49:BB60),0)</f>
        <v/>
      </c>
      <c r="BC61" s="55">
        <f>IF(BC$32&gt;0,SUM(BC49:BC60),0)</f>
        <v/>
      </c>
      <c r="BD61" s="55">
        <f>IF(BD$32&gt;0,SUM(BD49:BD60),0)</f>
        <v/>
      </c>
      <c r="BE61" s="55">
        <f>IF(BE$32&gt;0,SUM(BE49:BE60),0)</f>
        <v/>
      </c>
      <c r="BF61" s="55">
        <f>IF(BF$32&gt;0,SUM(BF49:BF60),0)</f>
        <v/>
      </c>
      <c r="BG61" s="55">
        <f>IF(BG$32&gt;0,SUM(BG49:BG60),0)</f>
        <v/>
      </c>
      <c r="BH61" s="55">
        <f>IF(BH$32&gt;0,SUM(BH49:BH60),0)</f>
        <v/>
      </c>
      <c r="BI61" s="55">
        <f>IF(BI$32&gt;0,SUM(BI49:BI60),0)</f>
        <v/>
      </c>
      <c r="BJ61" s="55">
        <f>IF(BJ$32&gt;0,SUM(BJ49:BJ60),0)</f>
        <v/>
      </c>
    </row>
    <row r="62">
      <c r="A62" s="43" t="n"/>
      <c r="B62" s="43" t="n"/>
      <c r="C62" s="43" t="n"/>
      <c r="D62" s="43" t="n"/>
      <c r="E62" s="43" t="n"/>
      <c r="F62" s="43" t="n"/>
      <c r="G62" s="43" t="n"/>
      <c r="H62" s="43" t="n"/>
      <c r="I62" s="43" t="n"/>
      <c r="J62" s="43" t="n"/>
      <c r="K62" s="43" t="n"/>
      <c r="L62" s="43" t="n"/>
      <c r="M62" s="43" t="n"/>
      <c r="N62" s="43" t="n"/>
      <c r="O62" s="43" t="n"/>
      <c r="P62" s="43" t="n"/>
      <c r="Q62" s="43" t="n"/>
      <c r="R62" s="43" t="n"/>
      <c r="S62" s="43" t="n"/>
      <c r="T62" s="43" t="n"/>
      <c r="U62" s="43" t="n"/>
      <c r="V62" s="43" t="n"/>
      <c r="W62" s="43" t="n"/>
      <c r="X62" s="43" t="n"/>
      <c r="Y62" s="43" t="n"/>
      <c r="Z62" s="43" t="n"/>
      <c r="AA62" s="43" t="n"/>
      <c r="AB62" s="43" t="n"/>
      <c r="AC62" s="43" t="n"/>
      <c r="AD62" s="43" t="n"/>
      <c r="AE62" s="43" t="n"/>
      <c r="AF62" s="43" t="n"/>
      <c r="AG62" s="43" t="n"/>
      <c r="AH62" s="43" t="n"/>
      <c r="AI62" s="43" t="n"/>
      <c r="AJ62" s="43" t="n"/>
      <c r="AK62" s="43" t="n"/>
      <c r="AL62" s="43" t="n"/>
      <c r="AM62" s="43" t="n"/>
      <c r="AN62" s="43" t="n"/>
      <c r="AO62" s="43" t="n"/>
      <c r="AP62" s="43" t="n"/>
      <c r="AQ62" s="43" t="n"/>
      <c r="AR62" s="43" t="n"/>
      <c r="AS62" s="43" t="n"/>
      <c r="AT62" s="43" t="n"/>
      <c r="AU62" s="43" t="n"/>
      <c r="AV62" s="43" t="n"/>
      <c r="AW62" s="43" t="n"/>
      <c r="AX62" s="43" t="n"/>
      <c r="AY62" s="43" t="n"/>
      <c r="AZ62" s="43" t="n"/>
      <c r="BA62" s="43" t="n"/>
      <c r="BB62" s="43" t="n"/>
      <c r="BC62" s="43" t="n"/>
      <c r="BD62" s="43" t="n"/>
      <c r="BE62" s="43" t="n"/>
      <c r="BF62" s="43" t="n"/>
      <c r="BG62" s="43" t="n"/>
      <c r="BH62" s="43" t="n"/>
      <c r="BI62" s="43" t="n"/>
      <c r="BJ62" s="43" t="n"/>
    </row>
    <row r="63">
      <c r="A63" s="43" t="n"/>
      <c r="B63" s="47" t="inlineStr">
        <is>
          <t>CAPITAL CONTRIBUTED (cumulative $M, at issuance value)</t>
        </is>
      </c>
      <c r="C63" s="43" t="n"/>
      <c r="D63" s="43" t="n"/>
      <c r="E63" s="43" t="n"/>
      <c r="F63" s="43" t="n"/>
      <c r="G63" s="43" t="n"/>
      <c r="H63" s="43" t="n"/>
      <c r="I63" s="43" t="n"/>
      <c r="J63" s="43" t="n"/>
      <c r="K63" s="43" t="n"/>
      <c r="L63" s="43" t="n"/>
      <c r="M63" s="43" t="n"/>
      <c r="N63" s="43" t="n"/>
      <c r="O63" s="43" t="n"/>
      <c r="P63" s="43" t="n"/>
      <c r="Q63" s="43" t="n"/>
      <c r="R63" s="43" t="n"/>
      <c r="S63" s="43" t="n"/>
      <c r="T63" s="43" t="n"/>
      <c r="U63" s="43" t="n"/>
      <c r="V63" s="43" t="n"/>
      <c r="W63" s="43" t="n"/>
      <c r="X63" s="43" t="n"/>
      <c r="Y63" s="43" t="n"/>
      <c r="Z63" s="43" t="n"/>
      <c r="AA63" s="43" t="n"/>
      <c r="AB63" s="43" t="n"/>
      <c r="AC63" s="43" t="n"/>
      <c r="AD63" s="43" t="n"/>
      <c r="AE63" s="43" t="n"/>
      <c r="AF63" s="43" t="n"/>
      <c r="AG63" s="43" t="n"/>
      <c r="AH63" s="43" t="n"/>
      <c r="AI63" s="43" t="n"/>
      <c r="AJ63" s="43" t="n"/>
      <c r="AK63" s="43" t="n"/>
      <c r="AL63" s="43" t="n"/>
      <c r="AM63" s="43" t="n"/>
      <c r="AN63" s="43" t="n"/>
      <c r="AO63" s="43" t="n"/>
      <c r="AP63" s="43" t="n"/>
      <c r="AQ63" s="43" t="n"/>
      <c r="AR63" s="43" t="n"/>
      <c r="AS63" s="43" t="n"/>
      <c r="AT63" s="43" t="n"/>
      <c r="AU63" s="43" t="n"/>
      <c r="AV63" s="43" t="n"/>
      <c r="AW63" s="43" t="n"/>
      <c r="AX63" s="43" t="n"/>
      <c r="AY63" s="43" t="n"/>
      <c r="AZ63" s="43" t="n"/>
      <c r="BA63" s="43" t="n"/>
      <c r="BB63" s="43" t="n"/>
      <c r="BC63" s="43" t="n"/>
      <c r="BD63" s="43" t="n"/>
      <c r="BE63" s="43" t="n"/>
      <c r="BF63" s="43" t="n"/>
      <c r="BG63" s="43" t="n"/>
      <c r="BH63" s="43" t="n"/>
      <c r="BI63" s="43" t="n"/>
      <c r="BJ63" s="43" t="n"/>
    </row>
    <row r="64">
      <c r="A64" s="43" t="n"/>
      <c r="B64" s="43" t="inlineStr">
        <is>
          <t>Pine Street (50% of sponsor cash)</t>
        </is>
      </c>
      <c r="C64" s="57">
        <f>0.5*SUM(Monthly!$C$71:C71)</f>
        <v/>
      </c>
      <c r="D64" s="57">
        <f>0.5*SUM(Monthly!$C$71:D71)</f>
        <v/>
      </c>
      <c r="E64" s="57">
        <f>0.5*SUM(Monthly!$C$71:E71)</f>
        <v/>
      </c>
      <c r="F64" s="57">
        <f>0.5*SUM(Monthly!$C$71:F71)</f>
        <v/>
      </c>
      <c r="G64" s="57">
        <f>0.5*SUM(Monthly!$C$71:G71)</f>
        <v/>
      </c>
      <c r="H64" s="57">
        <f>0.5*SUM(Monthly!$C$71:H71)</f>
        <v/>
      </c>
      <c r="I64" s="57">
        <f>0.5*SUM(Monthly!$C$71:I71)</f>
        <v/>
      </c>
      <c r="J64" s="57">
        <f>0.5*SUM(Monthly!$C$71:J71)</f>
        <v/>
      </c>
      <c r="K64" s="57">
        <f>0.5*SUM(Monthly!$C$71:K71)</f>
        <v/>
      </c>
      <c r="L64" s="57">
        <f>0.5*SUM(Monthly!$C$71:L71)</f>
        <v/>
      </c>
      <c r="M64" s="57">
        <f>0.5*SUM(Monthly!$C$71:M71)</f>
        <v/>
      </c>
      <c r="N64" s="57">
        <f>0.5*SUM(Monthly!$C$71:N71)</f>
        <v/>
      </c>
      <c r="O64" s="57">
        <f>0.5*SUM(Monthly!$C$71:O71)</f>
        <v/>
      </c>
      <c r="P64" s="57">
        <f>0.5*SUM(Monthly!$C$71:P71)</f>
        <v/>
      </c>
      <c r="Q64" s="57">
        <f>0.5*SUM(Monthly!$C$71:Q71)</f>
        <v/>
      </c>
      <c r="R64" s="57">
        <f>0.5*SUM(Monthly!$C$71:R71)</f>
        <v/>
      </c>
      <c r="S64" s="57">
        <f>0.5*SUM(Monthly!$C$71:S71)</f>
        <v/>
      </c>
      <c r="T64" s="57">
        <f>0.5*SUM(Monthly!$C$71:T71)</f>
        <v/>
      </c>
      <c r="U64" s="57">
        <f>0.5*SUM(Monthly!$C$71:U71)</f>
        <v/>
      </c>
      <c r="V64" s="57">
        <f>0.5*SUM(Monthly!$C$71:V71)</f>
        <v/>
      </c>
      <c r="W64" s="57">
        <f>0.5*SUM(Monthly!$C$71:W71)</f>
        <v/>
      </c>
      <c r="X64" s="57">
        <f>0.5*SUM(Monthly!$C$71:X71)</f>
        <v/>
      </c>
      <c r="Y64" s="57">
        <f>0.5*SUM(Monthly!$C$71:Y71)</f>
        <v/>
      </c>
      <c r="Z64" s="57">
        <f>0.5*SUM(Monthly!$C$71:Z71)</f>
        <v/>
      </c>
      <c r="AA64" s="57">
        <f>0.5*SUM(Monthly!$C$71:AA71)</f>
        <v/>
      </c>
      <c r="AB64" s="57">
        <f>0.5*SUM(Monthly!$C$71:AB71)</f>
        <v/>
      </c>
      <c r="AC64" s="57">
        <f>0.5*SUM(Monthly!$C$71:AC71)</f>
        <v/>
      </c>
      <c r="AD64" s="57">
        <f>0.5*SUM(Monthly!$C$71:AD71)</f>
        <v/>
      </c>
      <c r="AE64" s="57">
        <f>0.5*SUM(Monthly!$C$71:AE71)</f>
        <v/>
      </c>
      <c r="AF64" s="57">
        <f>0.5*SUM(Monthly!$C$71:AF71)</f>
        <v/>
      </c>
      <c r="AG64" s="57">
        <f>0.5*SUM(Monthly!$C$71:AG71)</f>
        <v/>
      </c>
      <c r="AH64" s="57">
        <f>0.5*SUM(Monthly!$C$71:AH71)</f>
        <v/>
      </c>
      <c r="AI64" s="57">
        <f>0.5*SUM(Monthly!$C$71:AI71)</f>
        <v/>
      </c>
      <c r="AJ64" s="57">
        <f>0.5*SUM(Monthly!$C$71:AJ71)</f>
        <v/>
      </c>
      <c r="AK64" s="57">
        <f>0.5*SUM(Monthly!$C$71:AK71)</f>
        <v/>
      </c>
      <c r="AL64" s="57">
        <f>0.5*SUM(Monthly!$C$71:AL71)</f>
        <v/>
      </c>
      <c r="AM64" s="57">
        <f>0.5*SUM(Monthly!$C$71:AM71)</f>
        <v/>
      </c>
      <c r="AN64" s="57">
        <f>0.5*SUM(Monthly!$C$71:AN71)</f>
        <v/>
      </c>
      <c r="AO64" s="57">
        <f>0.5*SUM(Monthly!$C$71:AO71)</f>
        <v/>
      </c>
      <c r="AP64" s="57">
        <f>0.5*SUM(Monthly!$C$71:AP71)</f>
        <v/>
      </c>
      <c r="AQ64" s="57">
        <f>0.5*SUM(Monthly!$C$71:AQ71)</f>
        <v/>
      </c>
      <c r="AR64" s="57">
        <f>0.5*SUM(Monthly!$C$71:AR71)</f>
        <v/>
      </c>
      <c r="AS64" s="57">
        <f>0.5*SUM(Monthly!$C$71:AS71)</f>
        <v/>
      </c>
      <c r="AT64" s="57">
        <f>0.5*SUM(Monthly!$C$71:AT71)</f>
        <v/>
      </c>
      <c r="AU64" s="57">
        <f>0.5*SUM(Monthly!$C$71:AU71)</f>
        <v/>
      </c>
      <c r="AV64" s="57">
        <f>0.5*SUM(Monthly!$C$71:AV71)</f>
        <v/>
      </c>
      <c r="AW64" s="57">
        <f>0.5*SUM(Monthly!$C$71:AW71)</f>
        <v/>
      </c>
      <c r="AX64" s="57">
        <f>0.5*SUM(Monthly!$C$71:AX71)</f>
        <v/>
      </c>
      <c r="AY64" s="57">
        <f>0.5*SUM(Monthly!$C$71:AY71)</f>
        <v/>
      </c>
      <c r="AZ64" s="57">
        <f>0.5*SUM(Monthly!$C$71:AZ71)</f>
        <v/>
      </c>
      <c r="BA64" s="57">
        <f>0.5*SUM(Monthly!$C$71:BA71)</f>
        <v/>
      </c>
      <c r="BB64" s="57">
        <f>0.5*SUM(Monthly!$C$71:BB71)</f>
        <v/>
      </c>
      <c r="BC64" s="57">
        <f>0.5*SUM(Monthly!$C$71:BC71)</f>
        <v/>
      </c>
      <c r="BD64" s="57">
        <f>0.5*SUM(Monthly!$C$71:BD71)</f>
        <v/>
      </c>
      <c r="BE64" s="57">
        <f>0.5*SUM(Monthly!$C$71:BE71)</f>
        <v/>
      </c>
      <c r="BF64" s="57">
        <f>0.5*SUM(Monthly!$C$71:BF71)</f>
        <v/>
      </c>
      <c r="BG64" s="57">
        <f>0.5*SUM(Monthly!$C$71:BG71)</f>
        <v/>
      </c>
      <c r="BH64" s="57">
        <f>0.5*SUM(Monthly!$C$71:BH71)</f>
        <v/>
      </c>
      <c r="BI64" s="57">
        <f>0.5*SUM(Monthly!$C$71:BI71)</f>
        <v/>
      </c>
      <c r="BJ64" s="57">
        <f>0.5*SUM(Monthly!$C$71:BJ71)</f>
        <v/>
      </c>
    </row>
    <row r="65">
      <c r="A65" s="43" t="n"/>
      <c r="B65" s="43" t="inlineStr">
        <is>
          <t>Nexus Capital (50% of sponsor cash)</t>
        </is>
      </c>
      <c r="C65" s="57">
        <f>0.5*SUM(Monthly!$C$71:C71)</f>
        <v/>
      </c>
      <c r="D65" s="57">
        <f>0.5*SUM(Monthly!$C$71:D71)</f>
        <v/>
      </c>
      <c r="E65" s="57">
        <f>0.5*SUM(Monthly!$C$71:E71)</f>
        <v/>
      </c>
      <c r="F65" s="57">
        <f>0.5*SUM(Monthly!$C$71:F71)</f>
        <v/>
      </c>
      <c r="G65" s="57">
        <f>0.5*SUM(Monthly!$C$71:G71)</f>
        <v/>
      </c>
      <c r="H65" s="57">
        <f>0.5*SUM(Monthly!$C$71:H71)</f>
        <v/>
      </c>
      <c r="I65" s="57">
        <f>0.5*SUM(Monthly!$C$71:I71)</f>
        <v/>
      </c>
      <c r="J65" s="57">
        <f>0.5*SUM(Monthly!$C$71:J71)</f>
        <v/>
      </c>
      <c r="K65" s="57">
        <f>0.5*SUM(Monthly!$C$71:K71)</f>
        <v/>
      </c>
      <c r="L65" s="57">
        <f>0.5*SUM(Monthly!$C$71:L71)</f>
        <v/>
      </c>
      <c r="M65" s="57">
        <f>0.5*SUM(Monthly!$C$71:M71)</f>
        <v/>
      </c>
      <c r="N65" s="57">
        <f>0.5*SUM(Monthly!$C$71:N71)</f>
        <v/>
      </c>
      <c r="O65" s="57">
        <f>0.5*SUM(Monthly!$C$71:O71)</f>
        <v/>
      </c>
      <c r="P65" s="57">
        <f>0.5*SUM(Monthly!$C$71:P71)</f>
        <v/>
      </c>
      <c r="Q65" s="57">
        <f>0.5*SUM(Monthly!$C$71:Q71)</f>
        <v/>
      </c>
      <c r="R65" s="57">
        <f>0.5*SUM(Monthly!$C$71:R71)</f>
        <v/>
      </c>
      <c r="S65" s="57">
        <f>0.5*SUM(Monthly!$C$71:S71)</f>
        <v/>
      </c>
      <c r="T65" s="57">
        <f>0.5*SUM(Monthly!$C$71:T71)</f>
        <v/>
      </c>
      <c r="U65" s="57">
        <f>0.5*SUM(Monthly!$C$71:U71)</f>
        <v/>
      </c>
      <c r="V65" s="57">
        <f>0.5*SUM(Monthly!$C$71:V71)</f>
        <v/>
      </c>
      <c r="W65" s="57">
        <f>0.5*SUM(Monthly!$C$71:W71)</f>
        <v/>
      </c>
      <c r="X65" s="57">
        <f>0.5*SUM(Monthly!$C$71:X71)</f>
        <v/>
      </c>
      <c r="Y65" s="57">
        <f>0.5*SUM(Monthly!$C$71:Y71)</f>
        <v/>
      </c>
      <c r="Z65" s="57">
        <f>0.5*SUM(Monthly!$C$71:Z71)</f>
        <v/>
      </c>
      <c r="AA65" s="57">
        <f>0.5*SUM(Monthly!$C$71:AA71)</f>
        <v/>
      </c>
      <c r="AB65" s="57">
        <f>0.5*SUM(Monthly!$C$71:AB71)</f>
        <v/>
      </c>
      <c r="AC65" s="57">
        <f>0.5*SUM(Monthly!$C$71:AC71)</f>
        <v/>
      </c>
      <c r="AD65" s="57">
        <f>0.5*SUM(Monthly!$C$71:AD71)</f>
        <v/>
      </c>
      <c r="AE65" s="57">
        <f>0.5*SUM(Monthly!$C$71:AE71)</f>
        <v/>
      </c>
      <c r="AF65" s="57">
        <f>0.5*SUM(Monthly!$C$71:AF71)</f>
        <v/>
      </c>
      <c r="AG65" s="57">
        <f>0.5*SUM(Monthly!$C$71:AG71)</f>
        <v/>
      </c>
      <c r="AH65" s="57">
        <f>0.5*SUM(Monthly!$C$71:AH71)</f>
        <v/>
      </c>
      <c r="AI65" s="57">
        <f>0.5*SUM(Monthly!$C$71:AI71)</f>
        <v/>
      </c>
      <c r="AJ65" s="57">
        <f>0.5*SUM(Monthly!$C$71:AJ71)</f>
        <v/>
      </c>
      <c r="AK65" s="57">
        <f>0.5*SUM(Monthly!$C$71:AK71)</f>
        <v/>
      </c>
      <c r="AL65" s="57">
        <f>0.5*SUM(Monthly!$C$71:AL71)</f>
        <v/>
      </c>
      <c r="AM65" s="57">
        <f>0.5*SUM(Monthly!$C$71:AM71)</f>
        <v/>
      </c>
      <c r="AN65" s="57">
        <f>0.5*SUM(Monthly!$C$71:AN71)</f>
        <v/>
      </c>
      <c r="AO65" s="57">
        <f>0.5*SUM(Monthly!$C$71:AO71)</f>
        <v/>
      </c>
      <c r="AP65" s="57">
        <f>0.5*SUM(Monthly!$C$71:AP71)</f>
        <v/>
      </c>
      <c r="AQ65" s="57">
        <f>0.5*SUM(Monthly!$C$71:AQ71)</f>
        <v/>
      </c>
      <c r="AR65" s="57">
        <f>0.5*SUM(Monthly!$C$71:AR71)</f>
        <v/>
      </c>
      <c r="AS65" s="57">
        <f>0.5*SUM(Monthly!$C$71:AS71)</f>
        <v/>
      </c>
      <c r="AT65" s="57">
        <f>0.5*SUM(Monthly!$C$71:AT71)</f>
        <v/>
      </c>
      <c r="AU65" s="57">
        <f>0.5*SUM(Monthly!$C$71:AU71)</f>
        <v/>
      </c>
      <c r="AV65" s="57">
        <f>0.5*SUM(Monthly!$C$71:AV71)</f>
        <v/>
      </c>
      <c r="AW65" s="57">
        <f>0.5*SUM(Monthly!$C$71:AW71)</f>
        <v/>
      </c>
      <c r="AX65" s="57">
        <f>0.5*SUM(Monthly!$C$71:AX71)</f>
        <v/>
      </c>
      <c r="AY65" s="57">
        <f>0.5*SUM(Monthly!$C$71:AY71)</f>
        <v/>
      </c>
      <c r="AZ65" s="57">
        <f>0.5*SUM(Monthly!$C$71:AZ71)</f>
        <v/>
      </c>
      <c r="BA65" s="57">
        <f>0.5*SUM(Monthly!$C$71:BA71)</f>
        <v/>
      </c>
      <c r="BB65" s="57">
        <f>0.5*SUM(Monthly!$C$71:BB71)</f>
        <v/>
      </c>
      <c r="BC65" s="57">
        <f>0.5*SUM(Monthly!$C$71:BC71)</f>
        <v/>
      </c>
      <c r="BD65" s="57">
        <f>0.5*SUM(Monthly!$C$71:BD71)</f>
        <v/>
      </c>
      <c r="BE65" s="57">
        <f>0.5*SUM(Monthly!$C$71:BE71)</f>
        <v/>
      </c>
      <c r="BF65" s="57">
        <f>0.5*SUM(Monthly!$C$71:BF71)</f>
        <v/>
      </c>
      <c r="BG65" s="57">
        <f>0.5*SUM(Monthly!$C$71:BG71)</f>
        <v/>
      </c>
      <c r="BH65" s="57">
        <f>0.5*SUM(Monthly!$C$71:BH71)</f>
        <v/>
      </c>
      <c r="BI65" s="57">
        <f>0.5*SUM(Monthly!$C$71:BI71)</f>
        <v/>
      </c>
      <c r="BJ65" s="57">
        <f>0.5*SUM(Monthly!$C$71:BJ71)</f>
        <v/>
      </c>
    </row>
    <row r="66">
      <c r="A66" s="43" t="n"/>
      <c r="B66" s="43" t="inlineStr">
        <is>
          <t>Platform 1 Seller Rollover</t>
        </is>
      </c>
      <c r="C66" s="57">
        <f>IF(C4&gt;=Assumptions!$F$6,Assumptions!$C$47*Assumptions!$C$51,0)</f>
        <v/>
      </c>
      <c r="D66" s="57">
        <f>IF(D4&gt;=Assumptions!$F$6,Assumptions!$C$47*Assumptions!$C$51,0)</f>
        <v/>
      </c>
      <c r="E66" s="57">
        <f>IF(E4&gt;=Assumptions!$F$6,Assumptions!$C$47*Assumptions!$C$51,0)</f>
        <v/>
      </c>
      <c r="F66" s="57">
        <f>IF(F4&gt;=Assumptions!$F$6,Assumptions!$C$47*Assumptions!$C$51,0)</f>
        <v/>
      </c>
      <c r="G66" s="57">
        <f>IF(G4&gt;=Assumptions!$F$6,Assumptions!$C$47*Assumptions!$C$51,0)</f>
        <v/>
      </c>
      <c r="H66" s="57">
        <f>IF(H4&gt;=Assumptions!$F$6,Assumptions!$C$47*Assumptions!$C$51,0)</f>
        <v/>
      </c>
      <c r="I66" s="57">
        <f>IF(I4&gt;=Assumptions!$F$6,Assumptions!$C$47*Assumptions!$C$51,0)</f>
        <v/>
      </c>
      <c r="J66" s="57">
        <f>IF(J4&gt;=Assumptions!$F$6,Assumptions!$C$47*Assumptions!$C$51,0)</f>
        <v/>
      </c>
      <c r="K66" s="57">
        <f>IF(K4&gt;=Assumptions!$F$6,Assumptions!$C$47*Assumptions!$C$51,0)</f>
        <v/>
      </c>
      <c r="L66" s="57">
        <f>IF(L4&gt;=Assumptions!$F$6,Assumptions!$C$47*Assumptions!$C$51,0)</f>
        <v/>
      </c>
      <c r="M66" s="57">
        <f>IF(M4&gt;=Assumptions!$F$6,Assumptions!$C$47*Assumptions!$C$51,0)</f>
        <v/>
      </c>
      <c r="N66" s="57">
        <f>IF(N4&gt;=Assumptions!$F$6,Assumptions!$C$47*Assumptions!$C$51,0)</f>
        <v/>
      </c>
      <c r="O66" s="57">
        <f>IF(O4&gt;=Assumptions!$F$6,Assumptions!$C$47*Assumptions!$C$51,0)</f>
        <v/>
      </c>
      <c r="P66" s="57">
        <f>IF(P4&gt;=Assumptions!$F$6,Assumptions!$C$47*Assumptions!$C$51,0)</f>
        <v/>
      </c>
      <c r="Q66" s="57">
        <f>IF(Q4&gt;=Assumptions!$F$6,Assumptions!$C$47*Assumptions!$C$51,0)</f>
        <v/>
      </c>
      <c r="R66" s="57">
        <f>IF(R4&gt;=Assumptions!$F$6,Assumptions!$C$47*Assumptions!$C$51,0)</f>
        <v/>
      </c>
      <c r="S66" s="57">
        <f>IF(S4&gt;=Assumptions!$F$6,Assumptions!$C$47*Assumptions!$C$51,0)</f>
        <v/>
      </c>
      <c r="T66" s="57">
        <f>IF(T4&gt;=Assumptions!$F$6,Assumptions!$C$47*Assumptions!$C$51,0)</f>
        <v/>
      </c>
      <c r="U66" s="57">
        <f>IF(U4&gt;=Assumptions!$F$6,Assumptions!$C$47*Assumptions!$C$51,0)</f>
        <v/>
      </c>
      <c r="V66" s="57">
        <f>IF(V4&gt;=Assumptions!$F$6,Assumptions!$C$47*Assumptions!$C$51,0)</f>
        <v/>
      </c>
      <c r="W66" s="57">
        <f>IF(W4&gt;=Assumptions!$F$6,Assumptions!$C$47*Assumptions!$C$51,0)</f>
        <v/>
      </c>
      <c r="X66" s="57">
        <f>IF(X4&gt;=Assumptions!$F$6,Assumptions!$C$47*Assumptions!$C$51,0)</f>
        <v/>
      </c>
      <c r="Y66" s="57">
        <f>IF(Y4&gt;=Assumptions!$F$6,Assumptions!$C$47*Assumptions!$C$51,0)</f>
        <v/>
      </c>
      <c r="Z66" s="57">
        <f>IF(Z4&gt;=Assumptions!$F$6,Assumptions!$C$47*Assumptions!$C$51,0)</f>
        <v/>
      </c>
      <c r="AA66" s="57">
        <f>IF(AA4&gt;=Assumptions!$F$6,Assumptions!$C$47*Assumptions!$C$51,0)</f>
        <v/>
      </c>
      <c r="AB66" s="57">
        <f>IF(AB4&gt;=Assumptions!$F$6,Assumptions!$C$47*Assumptions!$C$51,0)</f>
        <v/>
      </c>
      <c r="AC66" s="57">
        <f>IF(AC4&gt;=Assumptions!$F$6,Assumptions!$C$47*Assumptions!$C$51,0)</f>
        <v/>
      </c>
      <c r="AD66" s="57">
        <f>IF(AD4&gt;=Assumptions!$F$6,Assumptions!$C$47*Assumptions!$C$51,0)</f>
        <v/>
      </c>
      <c r="AE66" s="57">
        <f>IF(AE4&gt;=Assumptions!$F$6,Assumptions!$C$47*Assumptions!$C$51,0)</f>
        <v/>
      </c>
      <c r="AF66" s="57">
        <f>IF(AF4&gt;=Assumptions!$F$6,Assumptions!$C$47*Assumptions!$C$51,0)</f>
        <v/>
      </c>
      <c r="AG66" s="57">
        <f>IF(AG4&gt;=Assumptions!$F$6,Assumptions!$C$47*Assumptions!$C$51,0)</f>
        <v/>
      </c>
      <c r="AH66" s="57">
        <f>IF(AH4&gt;=Assumptions!$F$6,Assumptions!$C$47*Assumptions!$C$51,0)</f>
        <v/>
      </c>
      <c r="AI66" s="57">
        <f>IF(AI4&gt;=Assumptions!$F$6,Assumptions!$C$47*Assumptions!$C$51,0)</f>
        <v/>
      </c>
      <c r="AJ66" s="57">
        <f>IF(AJ4&gt;=Assumptions!$F$6,Assumptions!$C$47*Assumptions!$C$51,0)</f>
        <v/>
      </c>
      <c r="AK66" s="57">
        <f>IF(AK4&gt;=Assumptions!$F$6,Assumptions!$C$47*Assumptions!$C$51,0)</f>
        <v/>
      </c>
      <c r="AL66" s="57">
        <f>IF(AL4&gt;=Assumptions!$F$6,Assumptions!$C$47*Assumptions!$C$51,0)</f>
        <v/>
      </c>
      <c r="AM66" s="57">
        <f>IF(AM4&gt;=Assumptions!$F$6,Assumptions!$C$47*Assumptions!$C$51,0)</f>
        <v/>
      </c>
      <c r="AN66" s="57">
        <f>IF(AN4&gt;=Assumptions!$F$6,Assumptions!$C$47*Assumptions!$C$51,0)</f>
        <v/>
      </c>
      <c r="AO66" s="57">
        <f>IF(AO4&gt;=Assumptions!$F$6,Assumptions!$C$47*Assumptions!$C$51,0)</f>
        <v/>
      </c>
      <c r="AP66" s="57">
        <f>IF(AP4&gt;=Assumptions!$F$6,Assumptions!$C$47*Assumptions!$C$51,0)</f>
        <v/>
      </c>
      <c r="AQ66" s="57">
        <f>IF(AQ4&gt;=Assumptions!$F$6,Assumptions!$C$47*Assumptions!$C$51,0)</f>
        <v/>
      </c>
      <c r="AR66" s="57">
        <f>IF(AR4&gt;=Assumptions!$F$6,Assumptions!$C$47*Assumptions!$C$51,0)</f>
        <v/>
      </c>
      <c r="AS66" s="57">
        <f>IF(AS4&gt;=Assumptions!$F$6,Assumptions!$C$47*Assumptions!$C$51,0)</f>
        <v/>
      </c>
      <c r="AT66" s="57">
        <f>IF(AT4&gt;=Assumptions!$F$6,Assumptions!$C$47*Assumptions!$C$51,0)</f>
        <v/>
      </c>
      <c r="AU66" s="57">
        <f>IF(AU4&gt;=Assumptions!$F$6,Assumptions!$C$47*Assumptions!$C$51,0)</f>
        <v/>
      </c>
      <c r="AV66" s="57">
        <f>IF(AV4&gt;=Assumptions!$F$6,Assumptions!$C$47*Assumptions!$C$51,0)</f>
        <v/>
      </c>
      <c r="AW66" s="57">
        <f>IF(AW4&gt;=Assumptions!$F$6,Assumptions!$C$47*Assumptions!$C$51,0)</f>
        <v/>
      </c>
      <c r="AX66" s="57">
        <f>IF(AX4&gt;=Assumptions!$F$6,Assumptions!$C$47*Assumptions!$C$51,0)</f>
        <v/>
      </c>
      <c r="AY66" s="57">
        <f>IF(AY4&gt;=Assumptions!$F$6,Assumptions!$C$47*Assumptions!$C$51,0)</f>
        <v/>
      </c>
      <c r="AZ66" s="57">
        <f>IF(AZ4&gt;=Assumptions!$F$6,Assumptions!$C$47*Assumptions!$C$51,0)</f>
        <v/>
      </c>
      <c r="BA66" s="57">
        <f>IF(BA4&gt;=Assumptions!$F$6,Assumptions!$C$47*Assumptions!$C$51,0)</f>
        <v/>
      </c>
      <c r="BB66" s="57">
        <f>IF(BB4&gt;=Assumptions!$F$6,Assumptions!$C$47*Assumptions!$C$51,0)</f>
        <v/>
      </c>
      <c r="BC66" s="57">
        <f>IF(BC4&gt;=Assumptions!$F$6,Assumptions!$C$47*Assumptions!$C$51,0)</f>
        <v/>
      </c>
      <c r="BD66" s="57">
        <f>IF(BD4&gt;=Assumptions!$F$6,Assumptions!$C$47*Assumptions!$C$51,0)</f>
        <v/>
      </c>
      <c r="BE66" s="57">
        <f>IF(BE4&gt;=Assumptions!$F$6,Assumptions!$C$47*Assumptions!$C$51,0)</f>
        <v/>
      </c>
      <c r="BF66" s="57">
        <f>IF(BF4&gt;=Assumptions!$F$6,Assumptions!$C$47*Assumptions!$C$51,0)</f>
        <v/>
      </c>
      <c r="BG66" s="57">
        <f>IF(BG4&gt;=Assumptions!$F$6,Assumptions!$C$47*Assumptions!$C$51,0)</f>
        <v/>
      </c>
      <c r="BH66" s="57">
        <f>IF(BH4&gt;=Assumptions!$F$6,Assumptions!$C$47*Assumptions!$C$51,0)</f>
        <v/>
      </c>
      <c r="BI66" s="57">
        <f>IF(BI4&gt;=Assumptions!$F$6,Assumptions!$C$47*Assumptions!$C$51,0)</f>
        <v/>
      </c>
      <c r="BJ66" s="57">
        <f>IF(BJ4&gt;=Assumptions!$F$6,Assumptions!$C$47*Assumptions!$C$51,0)</f>
        <v/>
      </c>
    </row>
    <row r="67">
      <c r="A67" s="43" t="n"/>
      <c r="B67" s="43" t="inlineStr">
        <is>
          <t>Platform 2 Seller Rollover</t>
        </is>
      </c>
      <c r="C67" s="57">
        <f>IF(C4&gt;=Assumptions!$F$7,Assumptions!$C$47*Assumptions!$C$52,0)</f>
        <v/>
      </c>
      <c r="D67" s="57">
        <f>IF(D4&gt;=Assumptions!$F$7,Assumptions!$C$47*Assumptions!$C$52,0)</f>
        <v/>
      </c>
      <c r="E67" s="57">
        <f>IF(E4&gt;=Assumptions!$F$7,Assumptions!$C$47*Assumptions!$C$52,0)</f>
        <v/>
      </c>
      <c r="F67" s="57">
        <f>IF(F4&gt;=Assumptions!$F$7,Assumptions!$C$47*Assumptions!$C$52,0)</f>
        <v/>
      </c>
      <c r="G67" s="57">
        <f>IF(G4&gt;=Assumptions!$F$7,Assumptions!$C$47*Assumptions!$C$52,0)</f>
        <v/>
      </c>
      <c r="H67" s="57">
        <f>IF(H4&gt;=Assumptions!$F$7,Assumptions!$C$47*Assumptions!$C$52,0)</f>
        <v/>
      </c>
      <c r="I67" s="57">
        <f>IF(I4&gt;=Assumptions!$F$7,Assumptions!$C$47*Assumptions!$C$52,0)</f>
        <v/>
      </c>
      <c r="J67" s="57">
        <f>IF(J4&gt;=Assumptions!$F$7,Assumptions!$C$47*Assumptions!$C$52,0)</f>
        <v/>
      </c>
      <c r="K67" s="57">
        <f>IF(K4&gt;=Assumptions!$F$7,Assumptions!$C$47*Assumptions!$C$52,0)</f>
        <v/>
      </c>
      <c r="L67" s="57">
        <f>IF(L4&gt;=Assumptions!$F$7,Assumptions!$C$47*Assumptions!$C$52,0)</f>
        <v/>
      </c>
      <c r="M67" s="57">
        <f>IF(M4&gt;=Assumptions!$F$7,Assumptions!$C$47*Assumptions!$C$52,0)</f>
        <v/>
      </c>
      <c r="N67" s="57">
        <f>IF(N4&gt;=Assumptions!$F$7,Assumptions!$C$47*Assumptions!$C$52,0)</f>
        <v/>
      </c>
      <c r="O67" s="57">
        <f>IF(O4&gt;=Assumptions!$F$7,Assumptions!$C$47*Assumptions!$C$52,0)</f>
        <v/>
      </c>
      <c r="P67" s="57">
        <f>IF(P4&gt;=Assumptions!$F$7,Assumptions!$C$47*Assumptions!$C$52,0)</f>
        <v/>
      </c>
      <c r="Q67" s="57">
        <f>IF(Q4&gt;=Assumptions!$F$7,Assumptions!$C$47*Assumptions!$C$52,0)</f>
        <v/>
      </c>
      <c r="R67" s="57">
        <f>IF(R4&gt;=Assumptions!$F$7,Assumptions!$C$47*Assumptions!$C$52,0)</f>
        <v/>
      </c>
      <c r="S67" s="57">
        <f>IF(S4&gt;=Assumptions!$F$7,Assumptions!$C$47*Assumptions!$C$52,0)</f>
        <v/>
      </c>
      <c r="T67" s="57">
        <f>IF(T4&gt;=Assumptions!$F$7,Assumptions!$C$47*Assumptions!$C$52,0)</f>
        <v/>
      </c>
      <c r="U67" s="57">
        <f>IF(U4&gt;=Assumptions!$F$7,Assumptions!$C$47*Assumptions!$C$52,0)</f>
        <v/>
      </c>
      <c r="V67" s="57">
        <f>IF(V4&gt;=Assumptions!$F$7,Assumptions!$C$47*Assumptions!$C$52,0)</f>
        <v/>
      </c>
      <c r="W67" s="57">
        <f>IF(W4&gt;=Assumptions!$F$7,Assumptions!$C$47*Assumptions!$C$52,0)</f>
        <v/>
      </c>
      <c r="X67" s="57">
        <f>IF(X4&gt;=Assumptions!$F$7,Assumptions!$C$47*Assumptions!$C$52,0)</f>
        <v/>
      </c>
      <c r="Y67" s="57">
        <f>IF(Y4&gt;=Assumptions!$F$7,Assumptions!$C$47*Assumptions!$C$52,0)</f>
        <v/>
      </c>
      <c r="Z67" s="57">
        <f>IF(Z4&gt;=Assumptions!$F$7,Assumptions!$C$47*Assumptions!$C$52,0)</f>
        <v/>
      </c>
      <c r="AA67" s="57">
        <f>IF(AA4&gt;=Assumptions!$F$7,Assumptions!$C$47*Assumptions!$C$52,0)</f>
        <v/>
      </c>
      <c r="AB67" s="57">
        <f>IF(AB4&gt;=Assumptions!$F$7,Assumptions!$C$47*Assumptions!$C$52,0)</f>
        <v/>
      </c>
      <c r="AC67" s="57">
        <f>IF(AC4&gt;=Assumptions!$F$7,Assumptions!$C$47*Assumptions!$C$52,0)</f>
        <v/>
      </c>
      <c r="AD67" s="57">
        <f>IF(AD4&gt;=Assumptions!$F$7,Assumptions!$C$47*Assumptions!$C$52,0)</f>
        <v/>
      </c>
      <c r="AE67" s="57">
        <f>IF(AE4&gt;=Assumptions!$F$7,Assumptions!$C$47*Assumptions!$C$52,0)</f>
        <v/>
      </c>
      <c r="AF67" s="57">
        <f>IF(AF4&gt;=Assumptions!$F$7,Assumptions!$C$47*Assumptions!$C$52,0)</f>
        <v/>
      </c>
      <c r="AG67" s="57">
        <f>IF(AG4&gt;=Assumptions!$F$7,Assumptions!$C$47*Assumptions!$C$52,0)</f>
        <v/>
      </c>
      <c r="AH67" s="57">
        <f>IF(AH4&gt;=Assumptions!$F$7,Assumptions!$C$47*Assumptions!$C$52,0)</f>
        <v/>
      </c>
      <c r="AI67" s="57">
        <f>IF(AI4&gt;=Assumptions!$F$7,Assumptions!$C$47*Assumptions!$C$52,0)</f>
        <v/>
      </c>
      <c r="AJ67" s="57">
        <f>IF(AJ4&gt;=Assumptions!$F$7,Assumptions!$C$47*Assumptions!$C$52,0)</f>
        <v/>
      </c>
      <c r="AK67" s="57">
        <f>IF(AK4&gt;=Assumptions!$F$7,Assumptions!$C$47*Assumptions!$C$52,0)</f>
        <v/>
      </c>
      <c r="AL67" s="57">
        <f>IF(AL4&gt;=Assumptions!$F$7,Assumptions!$C$47*Assumptions!$C$52,0)</f>
        <v/>
      </c>
      <c r="AM67" s="57">
        <f>IF(AM4&gt;=Assumptions!$F$7,Assumptions!$C$47*Assumptions!$C$52,0)</f>
        <v/>
      </c>
      <c r="AN67" s="57">
        <f>IF(AN4&gt;=Assumptions!$F$7,Assumptions!$C$47*Assumptions!$C$52,0)</f>
        <v/>
      </c>
      <c r="AO67" s="57">
        <f>IF(AO4&gt;=Assumptions!$F$7,Assumptions!$C$47*Assumptions!$C$52,0)</f>
        <v/>
      </c>
      <c r="AP67" s="57">
        <f>IF(AP4&gt;=Assumptions!$F$7,Assumptions!$C$47*Assumptions!$C$52,0)</f>
        <v/>
      </c>
      <c r="AQ67" s="57">
        <f>IF(AQ4&gt;=Assumptions!$F$7,Assumptions!$C$47*Assumptions!$C$52,0)</f>
        <v/>
      </c>
      <c r="AR67" s="57">
        <f>IF(AR4&gt;=Assumptions!$F$7,Assumptions!$C$47*Assumptions!$C$52,0)</f>
        <v/>
      </c>
      <c r="AS67" s="57">
        <f>IF(AS4&gt;=Assumptions!$F$7,Assumptions!$C$47*Assumptions!$C$52,0)</f>
        <v/>
      </c>
      <c r="AT67" s="57">
        <f>IF(AT4&gt;=Assumptions!$F$7,Assumptions!$C$47*Assumptions!$C$52,0)</f>
        <v/>
      </c>
      <c r="AU67" s="57">
        <f>IF(AU4&gt;=Assumptions!$F$7,Assumptions!$C$47*Assumptions!$C$52,0)</f>
        <v/>
      </c>
      <c r="AV67" s="57">
        <f>IF(AV4&gt;=Assumptions!$F$7,Assumptions!$C$47*Assumptions!$C$52,0)</f>
        <v/>
      </c>
      <c r="AW67" s="57">
        <f>IF(AW4&gt;=Assumptions!$F$7,Assumptions!$C$47*Assumptions!$C$52,0)</f>
        <v/>
      </c>
      <c r="AX67" s="57">
        <f>IF(AX4&gt;=Assumptions!$F$7,Assumptions!$C$47*Assumptions!$C$52,0)</f>
        <v/>
      </c>
      <c r="AY67" s="57">
        <f>IF(AY4&gt;=Assumptions!$F$7,Assumptions!$C$47*Assumptions!$C$52,0)</f>
        <v/>
      </c>
      <c r="AZ67" s="57">
        <f>IF(AZ4&gt;=Assumptions!$F$7,Assumptions!$C$47*Assumptions!$C$52,0)</f>
        <v/>
      </c>
      <c r="BA67" s="57">
        <f>IF(BA4&gt;=Assumptions!$F$7,Assumptions!$C$47*Assumptions!$C$52,0)</f>
        <v/>
      </c>
      <c r="BB67" s="57">
        <f>IF(BB4&gt;=Assumptions!$F$7,Assumptions!$C$47*Assumptions!$C$52,0)</f>
        <v/>
      </c>
      <c r="BC67" s="57">
        <f>IF(BC4&gt;=Assumptions!$F$7,Assumptions!$C$47*Assumptions!$C$52,0)</f>
        <v/>
      </c>
      <c r="BD67" s="57">
        <f>IF(BD4&gt;=Assumptions!$F$7,Assumptions!$C$47*Assumptions!$C$52,0)</f>
        <v/>
      </c>
      <c r="BE67" s="57">
        <f>IF(BE4&gt;=Assumptions!$F$7,Assumptions!$C$47*Assumptions!$C$52,0)</f>
        <v/>
      </c>
      <c r="BF67" s="57">
        <f>IF(BF4&gt;=Assumptions!$F$7,Assumptions!$C$47*Assumptions!$C$52,0)</f>
        <v/>
      </c>
      <c r="BG67" s="57">
        <f>IF(BG4&gt;=Assumptions!$F$7,Assumptions!$C$47*Assumptions!$C$52,0)</f>
        <v/>
      </c>
      <c r="BH67" s="57">
        <f>IF(BH4&gt;=Assumptions!$F$7,Assumptions!$C$47*Assumptions!$C$52,0)</f>
        <v/>
      </c>
      <c r="BI67" s="57">
        <f>IF(BI4&gt;=Assumptions!$F$7,Assumptions!$C$47*Assumptions!$C$52,0)</f>
        <v/>
      </c>
      <c r="BJ67" s="57">
        <f>IF(BJ4&gt;=Assumptions!$F$7,Assumptions!$C$47*Assumptions!$C$52,0)</f>
        <v/>
      </c>
    </row>
    <row r="68">
      <c r="A68" s="43" t="n"/>
      <c r="B68" s="43" t="inlineStr">
        <is>
          <t>Add-On 1 Seller Rollover</t>
        </is>
      </c>
      <c r="C68" s="57">
        <f>IF(AND(N(Assumptions!$D$35)&gt;0,C4&gt;=((Assumptions!$C$35-1)*12+7)),Assumptions!$C$48*Assumptions!$D$35*Assumptions!$E$35,0)</f>
        <v/>
      </c>
      <c r="D68" s="57">
        <f>IF(AND(N(Assumptions!$D$35)&gt;0,D4&gt;=((Assumptions!$C$35-1)*12+7)),Assumptions!$C$48*Assumptions!$D$35*Assumptions!$E$35,0)</f>
        <v/>
      </c>
      <c r="E68" s="57">
        <f>IF(AND(N(Assumptions!$D$35)&gt;0,E4&gt;=((Assumptions!$C$35-1)*12+7)),Assumptions!$C$48*Assumptions!$D$35*Assumptions!$E$35,0)</f>
        <v/>
      </c>
      <c r="F68" s="57">
        <f>IF(AND(N(Assumptions!$D$35)&gt;0,F4&gt;=((Assumptions!$C$35-1)*12+7)),Assumptions!$C$48*Assumptions!$D$35*Assumptions!$E$35,0)</f>
        <v/>
      </c>
      <c r="G68" s="57">
        <f>IF(AND(N(Assumptions!$D$35)&gt;0,G4&gt;=((Assumptions!$C$35-1)*12+7)),Assumptions!$C$48*Assumptions!$D$35*Assumptions!$E$35,0)</f>
        <v/>
      </c>
      <c r="H68" s="57">
        <f>IF(AND(N(Assumptions!$D$35)&gt;0,H4&gt;=((Assumptions!$C$35-1)*12+7)),Assumptions!$C$48*Assumptions!$D$35*Assumptions!$E$35,0)</f>
        <v/>
      </c>
      <c r="I68" s="57">
        <f>IF(AND(N(Assumptions!$D$35)&gt;0,I4&gt;=((Assumptions!$C$35-1)*12+7)),Assumptions!$C$48*Assumptions!$D$35*Assumptions!$E$35,0)</f>
        <v/>
      </c>
      <c r="J68" s="57">
        <f>IF(AND(N(Assumptions!$D$35)&gt;0,J4&gt;=((Assumptions!$C$35-1)*12+7)),Assumptions!$C$48*Assumptions!$D$35*Assumptions!$E$35,0)</f>
        <v/>
      </c>
      <c r="K68" s="57">
        <f>IF(AND(N(Assumptions!$D$35)&gt;0,K4&gt;=((Assumptions!$C$35-1)*12+7)),Assumptions!$C$48*Assumptions!$D$35*Assumptions!$E$35,0)</f>
        <v/>
      </c>
      <c r="L68" s="57">
        <f>IF(AND(N(Assumptions!$D$35)&gt;0,L4&gt;=((Assumptions!$C$35-1)*12+7)),Assumptions!$C$48*Assumptions!$D$35*Assumptions!$E$35,0)</f>
        <v/>
      </c>
      <c r="M68" s="57">
        <f>IF(AND(N(Assumptions!$D$35)&gt;0,M4&gt;=((Assumptions!$C$35-1)*12+7)),Assumptions!$C$48*Assumptions!$D$35*Assumptions!$E$35,0)</f>
        <v/>
      </c>
      <c r="N68" s="57">
        <f>IF(AND(N(Assumptions!$D$35)&gt;0,N4&gt;=((Assumptions!$C$35-1)*12+7)),Assumptions!$C$48*Assumptions!$D$35*Assumptions!$E$35,0)</f>
        <v/>
      </c>
      <c r="O68" s="57">
        <f>IF(AND(N(Assumptions!$D$35)&gt;0,O4&gt;=((Assumptions!$C$35-1)*12+7)),Assumptions!$C$48*Assumptions!$D$35*Assumptions!$E$35,0)</f>
        <v/>
      </c>
      <c r="P68" s="57">
        <f>IF(AND(N(Assumptions!$D$35)&gt;0,P4&gt;=((Assumptions!$C$35-1)*12+7)),Assumptions!$C$48*Assumptions!$D$35*Assumptions!$E$35,0)</f>
        <v/>
      </c>
      <c r="Q68" s="57">
        <f>IF(AND(N(Assumptions!$D$35)&gt;0,Q4&gt;=((Assumptions!$C$35-1)*12+7)),Assumptions!$C$48*Assumptions!$D$35*Assumptions!$E$35,0)</f>
        <v/>
      </c>
      <c r="R68" s="57">
        <f>IF(AND(N(Assumptions!$D$35)&gt;0,R4&gt;=((Assumptions!$C$35-1)*12+7)),Assumptions!$C$48*Assumptions!$D$35*Assumptions!$E$35,0)</f>
        <v/>
      </c>
      <c r="S68" s="57">
        <f>IF(AND(N(Assumptions!$D$35)&gt;0,S4&gt;=((Assumptions!$C$35-1)*12+7)),Assumptions!$C$48*Assumptions!$D$35*Assumptions!$E$35,0)</f>
        <v/>
      </c>
      <c r="T68" s="57">
        <f>IF(AND(N(Assumptions!$D$35)&gt;0,T4&gt;=((Assumptions!$C$35-1)*12+7)),Assumptions!$C$48*Assumptions!$D$35*Assumptions!$E$35,0)</f>
        <v/>
      </c>
      <c r="U68" s="57">
        <f>IF(AND(N(Assumptions!$D$35)&gt;0,U4&gt;=((Assumptions!$C$35-1)*12+7)),Assumptions!$C$48*Assumptions!$D$35*Assumptions!$E$35,0)</f>
        <v/>
      </c>
      <c r="V68" s="57">
        <f>IF(AND(N(Assumptions!$D$35)&gt;0,V4&gt;=((Assumptions!$C$35-1)*12+7)),Assumptions!$C$48*Assumptions!$D$35*Assumptions!$E$35,0)</f>
        <v/>
      </c>
      <c r="W68" s="57">
        <f>IF(AND(N(Assumptions!$D$35)&gt;0,W4&gt;=((Assumptions!$C$35-1)*12+7)),Assumptions!$C$48*Assumptions!$D$35*Assumptions!$E$35,0)</f>
        <v/>
      </c>
      <c r="X68" s="57">
        <f>IF(AND(N(Assumptions!$D$35)&gt;0,X4&gt;=((Assumptions!$C$35-1)*12+7)),Assumptions!$C$48*Assumptions!$D$35*Assumptions!$E$35,0)</f>
        <v/>
      </c>
      <c r="Y68" s="57">
        <f>IF(AND(N(Assumptions!$D$35)&gt;0,Y4&gt;=((Assumptions!$C$35-1)*12+7)),Assumptions!$C$48*Assumptions!$D$35*Assumptions!$E$35,0)</f>
        <v/>
      </c>
      <c r="Z68" s="57">
        <f>IF(AND(N(Assumptions!$D$35)&gt;0,Z4&gt;=((Assumptions!$C$35-1)*12+7)),Assumptions!$C$48*Assumptions!$D$35*Assumptions!$E$35,0)</f>
        <v/>
      </c>
      <c r="AA68" s="57">
        <f>IF(AND(N(Assumptions!$D$35)&gt;0,AA4&gt;=((Assumptions!$C$35-1)*12+7)),Assumptions!$C$48*Assumptions!$D$35*Assumptions!$E$35,0)</f>
        <v/>
      </c>
      <c r="AB68" s="57">
        <f>IF(AND(N(Assumptions!$D$35)&gt;0,AB4&gt;=((Assumptions!$C$35-1)*12+7)),Assumptions!$C$48*Assumptions!$D$35*Assumptions!$E$35,0)</f>
        <v/>
      </c>
      <c r="AC68" s="57">
        <f>IF(AND(N(Assumptions!$D$35)&gt;0,AC4&gt;=((Assumptions!$C$35-1)*12+7)),Assumptions!$C$48*Assumptions!$D$35*Assumptions!$E$35,0)</f>
        <v/>
      </c>
      <c r="AD68" s="57">
        <f>IF(AND(N(Assumptions!$D$35)&gt;0,AD4&gt;=((Assumptions!$C$35-1)*12+7)),Assumptions!$C$48*Assumptions!$D$35*Assumptions!$E$35,0)</f>
        <v/>
      </c>
      <c r="AE68" s="57">
        <f>IF(AND(N(Assumptions!$D$35)&gt;0,AE4&gt;=((Assumptions!$C$35-1)*12+7)),Assumptions!$C$48*Assumptions!$D$35*Assumptions!$E$35,0)</f>
        <v/>
      </c>
      <c r="AF68" s="57">
        <f>IF(AND(N(Assumptions!$D$35)&gt;0,AF4&gt;=((Assumptions!$C$35-1)*12+7)),Assumptions!$C$48*Assumptions!$D$35*Assumptions!$E$35,0)</f>
        <v/>
      </c>
      <c r="AG68" s="57">
        <f>IF(AND(N(Assumptions!$D$35)&gt;0,AG4&gt;=((Assumptions!$C$35-1)*12+7)),Assumptions!$C$48*Assumptions!$D$35*Assumptions!$E$35,0)</f>
        <v/>
      </c>
      <c r="AH68" s="57">
        <f>IF(AND(N(Assumptions!$D$35)&gt;0,AH4&gt;=((Assumptions!$C$35-1)*12+7)),Assumptions!$C$48*Assumptions!$D$35*Assumptions!$E$35,0)</f>
        <v/>
      </c>
      <c r="AI68" s="57">
        <f>IF(AND(N(Assumptions!$D$35)&gt;0,AI4&gt;=((Assumptions!$C$35-1)*12+7)),Assumptions!$C$48*Assumptions!$D$35*Assumptions!$E$35,0)</f>
        <v/>
      </c>
      <c r="AJ68" s="57">
        <f>IF(AND(N(Assumptions!$D$35)&gt;0,AJ4&gt;=((Assumptions!$C$35-1)*12+7)),Assumptions!$C$48*Assumptions!$D$35*Assumptions!$E$35,0)</f>
        <v/>
      </c>
      <c r="AK68" s="57">
        <f>IF(AND(N(Assumptions!$D$35)&gt;0,AK4&gt;=((Assumptions!$C$35-1)*12+7)),Assumptions!$C$48*Assumptions!$D$35*Assumptions!$E$35,0)</f>
        <v/>
      </c>
      <c r="AL68" s="57">
        <f>IF(AND(N(Assumptions!$D$35)&gt;0,AL4&gt;=((Assumptions!$C$35-1)*12+7)),Assumptions!$C$48*Assumptions!$D$35*Assumptions!$E$35,0)</f>
        <v/>
      </c>
      <c r="AM68" s="57">
        <f>IF(AND(N(Assumptions!$D$35)&gt;0,AM4&gt;=((Assumptions!$C$35-1)*12+7)),Assumptions!$C$48*Assumptions!$D$35*Assumptions!$E$35,0)</f>
        <v/>
      </c>
      <c r="AN68" s="57">
        <f>IF(AND(N(Assumptions!$D$35)&gt;0,AN4&gt;=((Assumptions!$C$35-1)*12+7)),Assumptions!$C$48*Assumptions!$D$35*Assumptions!$E$35,0)</f>
        <v/>
      </c>
      <c r="AO68" s="57">
        <f>IF(AND(N(Assumptions!$D$35)&gt;0,AO4&gt;=((Assumptions!$C$35-1)*12+7)),Assumptions!$C$48*Assumptions!$D$35*Assumptions!$E$35,0)</f>
        <v/>
      </c>
      <c r="AP68" s="57">
        <f>IF(AND(N(Assumptions!$D$35)&gt;0,AP4&gt;=((Assumptions!$C$35-1)*12+7)),Assumptions!$C$48*Assumptions!$D$35*Assumptions!$E$35,0)</f>
        <v/>
      </c>
      <c r="AQ68" s="57">
        <f>IF(AND(N(Assumptions!$D$35)&gt;0,AQ4&gt;=((Assumptions!$C$35-1)*12+7)),Assumptions!$C$48*Assumptions!$D$35*Assumptions!$E$35,0)</f>
        <v/>
      </c>
      <c r="AR68" s="57">
        <f>IF(AND(N(Assumptions!$D$35)&gt;0,AR4&gt;=((Assumptions!$C$35-1)*12+7)),Assumptions!$C$48*Assumptions!$D$35*Assumptions!$E$35,0)</f>
        <v/>
      </c>
      <c r="AS68" s="57">
        <f>IF(AND(N(Assumptions!$D$35)&gt;0,AS4&gt;=((Assumptions!$C$35-1)*12+7)),Assumptions!$C$48*Assumptions!$D$35*Assumptions!$E$35,0)</f>
        <v/>
      </c>
      <c r="AT68" s="57">
        <f>IF(AND(N(Assumptions!$D$35)&gt;0,AT4&gt;=((Assumptions!$C$35-1)*12+7)),Assumptions!$C$48*Assumptions!$D$35*Assumptions!$E$35,0)</f>
        <v/>
      </c>
      <c r="AU68" s="57">
        <f>IF(AND(N(Assumptions!$D$35)&gt;0,AU4&gt;=((Assumptions!$C$35-1)*12+7)),Assumptions!$C$48*Assumptions!$D$35*Assumptions!$E$35,0)</f>
        <v/>
      </c>
      <c r="AV68" s="57">
        <f>IF(AND(N(Assumptions!$D$35)&gt;0,AV4&gt;=((Assumptions!$C$35-1)*12+7)),Assumptions!$C$48*Assumptions!$D$35*Assumptions!$E$35,0)</f>
        <v/>
      </c>
      <c r="AW68" s="57">
        <f>IF(AND(N(Assumptions!$D$35)&gt;0,AW4&gt;=((Assumptions!$C$35-1)*12+7)),Assumptions!$C$48*Assumptions!$D$35*Assumptions!$E$35,0)</f>
        <v/>
      </c>
      <c r="AX68" s="57">
        <f>IF(AND(N(Assumptions!$D$35)&gt;0,AX4&gt;=((Assumptions!$C$35-1)*12+7)),Assumptions!$C$48*Assumptions!$D$35*Assumptions!$E$35,0)</f>
        <v/>
      </c>
      <c r="AY68" s="57">
        <f>IF(AND(N(Assumptions!$D$35)&gt;0,AY4&gt;=((Assumptions!$C$35-1)*12+7)),Assumptions!$C$48*Assumptions!$D$35*Assumptions!$E$35,0)</f>
        <v/>
      </c>
      <c r="AZ68" s="57">
        <f>IF(AND(N(Assumptions!$D$35)&gt;0,AZ4&gt;=((Assumptions!$C$35-1)*12+7)),Assumptions!$C$48*Assumptions!$D$35*Assumptions!$E$35,0)</f>
        <v/>
      </c>
      <c r="BA68" s="57">
        <f>IF(AND(N(Assumptions!$D$35)&gt;0,BA4&gt;=((Assumptions!$C$35-1)*12+7)),Assumptions!$C$48*Assumptions!$D$35*Assumptions!$E$35,0)</f>
        <v/>
      </c>
      <c r="BB68" s="57">
        <f>IF(AND(N(Assumptions!$D$35)&gt;0,BB4&gt;=((Assumptions!$C$35-1)*12+7)),Assumptions!$C$48*Assumptions!$D$35*Assumptions!$E$35,0)</f>
        <v/>
      </c>
      <c r="BC68" s="57">
        <f>IF(AND(N(Assumptions!$D$35)&gt;0,BC4&gt;=((Assumptions!$C$35-1)*12+7)),Assumptions!$C$48*Assumptions!$D$35*Assumptions!$E$35,0)</f>
        <v/>
      </c>
      <c r="BD68" s="57">
        <f>IF(AND(N(Assumptions!$D$35)&gt;0,BD4&gt;=((Assumptions!$C$35-1)*12+7)),Assumptions!$C$48*Assumptions!$D$35*Assumptions!$E$35,0)</f>
        <v/>
      </c>
      <c r="BE68" s="57">
        <f>IF(AND(N(Assumptions!$D$35)&gt;0,BE4&gt;=((Assumptions!$C$35-1)*12+7)),Assumptions!$C$48*Assumptions!$D$35*Assumptions!$E$35,0)</f>
        <v/>
      </c>
      <c r="BF68" s="57">
        <f>IF(AND(N(Assumptions!$D$35)&gt;0,BF4&gt;=((Assumptions!$C$35-1)*12+7)),Assumptions!$C$48*Assumptions!$D$35*Assumptions!$E$35,0)</f>
        <v/>
      </c>
      <c r="BG68" s="57">
        <f>IF(AND(N(Assumptions!$D$35)&gt;0,BG4&gt;=((Assumptions!$C$35-1)*12+7)),Assumptions!$C$48*Assumptions!$D$35*Assumptions!$E$35,0)</f>
        <v/>
      </c>
      <c r="BH68" s="57">
        <f>IF(AND(N(Assumptions!$D$35)&gt;0,BH4&gt;=((Assumptions!$C$35-1)*12+7)),Assumptions!$C$48*Assumptions!$D$35*Assumptions!$E$35,0)</f>
        <v/>
      </c>
      <c r="BI68" s="57">
        <f>IF(AND(N(Assumptions!$D$35)&gt;0,BI4&gt;=((Assumptions!$C$35-1)*12+7)),Assumptions!$C$48*Assumptions!$D$35*Assumptions!$E$35,0)</f>
        <v/>
      </c>
      <c r="BJ68" s="57">
        <f>IF(AND(N(Assumptions!$D$35)&gt;0,BJ4&gt;=((Assumptions!$C$35-1)*12+7)),Assumptions!$C$48*Assumptions!$D$35*Assumptions!$E$35,0)</f>
        <v/>
      </c>
    </row>
    <row r="69">
      <c r="A69" s="43" t="n"/>
      <c r="B69" s="43" t="inlineStr">
        <is>
          <t>Add-On 2 Seller Rollover</t>
        </is>
      </c>
      <c r="C69" s="57">
        <f>IF(AND(N(Assumptions!$D$36)&gt;0,C4&gt;=((Assumptions!$C$36-1)*12+7)),Assumptions!$C$48*Assumptions!$D$36*Assumptions!$E$36,0)</f>
        <v/>
      </c>
      <c r="D69" s="57">
        <f>IF(AND(N(Assumptions!$D$36)&gt;0,D4&gt;=((Assumptions!$C$36-1)*12+7)),Assumptions!$C$48*Assumptions!$D$36*Assumptions!$E$36,0)</f>
        <v/>
      </c>
      <c r="E69" s="57">
        <f>IF(AND(N(Assumptions!$D$36)&gt;0,E4&gt;=((Assumptions!$C$36-1)*12+7)),Assumptions!$C$48*Assumptions!$D$36*Assumptions!$E$36,0)</f>
        <v/>
      </c>
      <c r="F69" s="57">
        <f>IF(AND(N(Assumptions!$D$36)&gt;0,F4&gt;=((Assumptions!$C$36-1)*12+7)),Assumptions!$C$48*Assumptions!$D$36*Assumptions!$E$36,0)</f>
        <v/>
      </c>
      <c r="G69" s="57">
        <f>IF(AND(N(Assumptions!$D$36)&gt;0,G4&gt;=((Assumptions!$C$36-1)*12+7)),Assumptions!$C$48*Assumptions!$D$36*Assumptions!$E$36,0)</f>
        <v/>
      </c>
      <c r="H69" s="57">
        <f>IF(AND(N(Assumptions!$D$36)&gt;0,H4&gt;=((Assumptions!$C$36-1)*12+7)),Assumptions!$C$48*Assumptions!$D$36*Assumptions!$E$36,0)</f>
        <v/>
      </c>
      <c r="I69" s="57">
        <f>IF(AND(N(Assumptions!$D$36)&gt;0,I4&gt;=((Assumptions!$C$36-1)*12+7)),Assumptions!$C$48*Assumptions!$D$36*Assumptions!$E$36,0)</f>
        <v/>
      </c>
      <c r="J69" s="57">
        <f>IF(AND(N(Assumptions!$D$36)&gt;0,J4&gt;=((Assumptions!$C$36-1)*12+7)),Assumptions!$C$48*Assumptions!$D$36*Assumptions!$E$36,0)</f>
        <v/>
      </c>
      <c r="K69" s="57">
        <f>IF(AND(N(Assumptions!$D$36)&gt;0,K4&gt;=((Assumptions!$C$36-1)*12+7)),Assumptions!$C$48*Assumptions!$D$36*Assumptions!$E$36,0)</f>
        <v/>
      </c>
      <c r="L69" s="57">
        <f>IF(AND(N(Assumptions!$D$36)&gt;0,L4&gt;=((Assumptions!$C$36-1)*12+7)),Assumptions!$C$48*Assumptions!$D$36*Assumptions!$E$36,0)</f>
        <v/>
      </c>
      <c r="M69" s="57">
        <f>IF(AND(N(Assumptions!$D$36)&gt;0,M4&gt;=((Assumptions!$C$36-1)*12+7)),Assumptions!$C$48*Assumptions!$D$36*Assumptions!$E$36,0)</f>
        <v/>
      </c>
      <c r="N69" s="57">
        <f>IF(AND(N(Assumptions!$D$36)&gt;0,N4&gt;=((Assumptions!$C$36-1)*12+7)),Assumptions!$C$48*Assumptions!$D$36*Assumptions!$E$36,0)</f>
        <v/>
      </c>
      <c r="O69" s="57">
        <f>IF(AND(N(Assumptions!$D$36)&gt;0,O4&gt;=((Assumptions!$C$36-1)*12+7)),Assumptions!$C$48*Assumptions!$D$36*Assumptions!$E$36,0)</f>
        <v/>
      </c>
      <c r="P69" s="57">
        <f>IF(AND(N(Assumptions!$D$36)&gt;0,P4&gt;=((Assumptions!$C$36-1)*12+7)),Assumptions!$C$48*Assumptions!$D$36*Assumptions!$E$36,0)</f>
        <v/>
      </c>
      <c r="Q69" s="57">
        <f>IF(AND(N(Assumptions!$D$36)&gt;0,Q4&gt;=((Assumptions!$C$36-1)*12+7)),Assumptions!$C$48*Assumptions!$D$36*Assumptions!$E$36,0)</f>
        <v/>
      </c>
      <c r="R69" s="57">
        <f>IF(AND(N(Assumptions!$D$36)&gt;0,R4&gt;=((Assumptions!$C$36-1)*12+7)),Assumptions!$C$48*Assumptions!$D$36*Assumptions!$E$36,0)</f>
        <v/>
      </c>
      <c r="S69" s="57">
        <f>IF(AND(N(Assumptions!$D$36)&gt;0,S4&gt;=((Assumptions!$C$36-1)*12+7)),Assumptions!$C$48*Assumptions!$D$36*Assumptions!$E$36,0)</f>
        <v/>
      </c>
      <c r="T69" s="57">
        <f>IF(AND(N(Assumptions!$D$36)&gt;0,T4&gt;=((Assumptions!$C$36-1)*12+7)),Assumptions!$C$48*Assumptions!$D$36*Assumptions!$E$36,0)</f>
        <v/>
      </c>
      <c r="U69" s="57">
        <f>IF(AND(N(Assumptions!$D$36)&gt;0,U4&gt;=((Assumptions!$C$36-1)*12+7)),Assumptions!$C$48*Assumptions!$D$36*Assumptions!$E$36,0)</f>
        <v/>
      </c>
      <c r="V69" s="57">
        <f>IF(AND(N(Assumptions!$D$36)&gt;0,V4&gt;=((Assumptions!$C$36-1)*12+7)),Assumptions!$C$48*Assumptions!$D$36*Assumptions!$E$36,0)</f>
        <v/>
      </c>
      <c r="W69" s="57">
        <f>IF(AND(N(Assumptions!$D$36)&gt;0,W4&gt;=((Assumptions!$C$36-1)*12+7)),Assumptions!$C$48*Assumptions!$D$36*Assumptions!$E$36,0)</f>
        <v/>
      </c>
      <c r="X69" s="57">
        <f>IF(AND(N(Assumptions!$D$36)&gt;0,X4&gt;=((Assumptions!$C$36-1)*12+7)),Assumptions!$C$48*Assumptions!$D$36*Assumptions!$E$36,0)</f>
        <v/>
      </c>
      <c r="Y69" s="57">
        <f>IF(AND(N(Assumptions!$D$36)&gt;0,Y4&gt;=((Assumptions!$C$36-1)*12+7)),Assumptions!$C$48*Assumptions!$D$36*Assumptions!$E$36,0)</f>
        <v/>
      </c>
      <c r="Z69" s="57">
        <f>IF(AND(N(Assumptions!$D$36)&gt;0,Z4&gt;=((Assumptions!$C$36-1)*12+7)),Assumptions!$C$48*Assumptions!$D$36*Assumptions!$E$36,0)</f>
        <v/>
      </c>
      <c r="AA69" s="57">
        <f>IF(AND(N(Assumptions!$D$36)&gt;0,AA4&gt;=((Assumptions!$C$36-1)*12+7)),Assumptions!$C$48*Assumptions!$D$36*Assumptions!$E$36,0)</f>
        <v/>
      </c>
      <c r="AB69" s="57">
        <f>IF(AND(N(Assumptions!$D$36)&gt;0,AB4&gt;=((Assumptions!$C$36-1)*12+7)),Assumptions!$C$48*Assumptions!$D$36*Assumptions!$E$36,0)</f>
        <v/>
      </c>
      <c r="AC69" s="57">
        <f>IF(AND(N(Assumptions!$D$36)&gt;0,AC4&gt;=((Assumptions!$C$36-1)*12+7)),Assumptions!$C$48*Assumptions!$D$36*Assumptions!$E$36,0)</f>
        <v/>
      </c>
      <c r="AD69" s="57">
        <f>IF(AND(N(Assumptions!$D$36)&gt;0,AD4&gt;=((Assumptions!$C$36-1)*12+7)),Assumptions!$C$48*Assumptions!$D$36*Assumptions!$E$36,0)</f>
        <v/>
      </c>
      <c r="AE69" s="57">
        <f>IF(AND(N(Assumptions!$D$36)&gt;0,AE4&gt;=((Assumptions!$C$36-1)*12+7)),Assumptions!$C$48*Assumptions!$D$36*Assumptions!$E$36,0)</f>
        <v/>
      </c>
      <c r="AF69" s="57">
        <f>IF(AND(N(Assumptions!$D$36)&gt;0,AF4&gt;=((Assumptions!$C$36-1)*12+7)),Assumptions!$C$48*Assumptions!$D$36*Assumptions!$E$36,0)</f>
        <v/>
      </c>
      <c r="AG69" s="57">
        <f>IF(AND(N(Assumptions!$D$36)&gt;0,AG4&gt;=((Assumptions!$C$36-1)*12+7)),Assumptions!$C$48*Assumptions!$D$36*Assumptions!$E$36,0)</f>
        <v/>
      </c>
      <c r="AH69" s="57">
        <f>IF(AND(N(Assumptions!$D$36)&gt;0,AH4&gt;=((Assumptions!$C$36-1)*12+7)),Assumptions!$C$48*Assumptions!$D$36*Assumptions!$E$36,0)</f>
        <v/>
      </c>
      <c r="AI69" s="57">
        <f>IF(AND(N(Assumptions!$D$36)&gt;0,AI4&gt;=((Assumptions!$C$36-1)*12+7)),Assumptions!$C$48*Assumptions!$D$36*Assumptions!$E$36,0)</f>
        <v/>
      </c>
      <c r="AJ69" s="57">
        <f>IF(AND(N(Assumptions!$D$36)&gt;0,AJ4&gt;=((Assumptions!$C$36-1)*12+7)),Assumptions!$C$48*Assumptions!$D$36*Assumptions!$E$36,0)</f>
        <v/>
      </c>
      <c r="AK69" s="57">
        <f>IF(AND(N(Assumptions!$D$36)&gt;0,AK4&gt;=((Assumptions!$C$36-1)*12+7)),Assumptions!$C$48*Assumptions!$D$36*Assumptions!$E$36,0)</f>
        <v/>
      </c>
      <c r="AL69" s="57">
        <f>IF(AND(N(Assumptions!$D$36)&gt;0,AL4&gt;=((Assumptions!$C$36-1)*12+7)),Assumptions!$C$48*Assumptions!$D$36*Assumptions!$E$36,0)</f>
        <v/>
      </c>
      <c r="AM69" s="57">
        <f>IF(AND(N(Assumptions!$D$36)&gt;0,AM4&gt;=((Assumptions!$C$36-1)*12+7)),Assumptions!$C$48*Assumptions!$D$36*Assumptions!$E$36,0)</f>
        <v/>
      </c>
      <c r="AN69" s="57">
        <f>IF(AND(N(Assumptions!$D$36)&gt;0,AN4&gt;=((Assumptions!$C$36-1)*12+7)),Assumptions!$C$48*Assumptions!$D$36*Assumptions!$E$36,0)</f>
        <v/>
      </c>
      <c r="AO69" s="57">
        <f>IF(AND(N(Assumptions!$D$36)&gt;0,AO4&gt;=((Assumptions!$C$36-1)*12+7)),Assumptions!$C$48*Assumptions!$D$36*Assumptions!$E$36,0)</f>
        <v/>
      </c>
      <c r="AP69" s="57">
        <f>IF(AND(N(Assumptions!$D$36)&gt;0,AP4&gt;=((Assumptions!$C$36-1)*12+7)),Assumptions!$C$48*Assumptions!$D$36*Assumptions!$E$36,0)</f>
        <v/>
      </c>
      <c r="AQ69" s="57">
        <f>IF(AND(N(Assumptions!$D$36)&gt;0,AQ4&gt;=((Assumptions!$C$36-1)*12+7)),Assumptions!$C$48*Assumptions!$D$36*Assumptions!$E$36,0)</f>
        <v/>
      </c>
      <c r="AR69" s="57">
        <f>IF(AND(N(Assumptions!$D$36)&gt;0,AR4&gt;=((Assumptions!$C$36-1)*12+7)),Assumptions!$C$48*Assumptions!$D$36*Assumptions!$E$36,0)</f>
        <v/>
      </c>
      <c r="AS69" s="57">
        <f>IF(AND(N(Assumptions!$D$36)&gt;0,AS4&gt;=((Assumptions!$C$36-1)*12+7)),Assumptions!$C$48*Assumptions!$D$36*Assumptions!$E$36,0)</f>
        <v/>
      </c>
      <c r="AT69" s="57">
        <f>IF(AND(N(Assumptions!$D$36)&gt;0,AT4&gt;=((Assumptions!$C$36-1)*12+7)),Assumptions!$C$48*Assumptions!$D$36*Assumptions!$E$36,0)</f>
        <v/>
      </c>
      <c r="AU69" s="57">
        <f>IF(AND(N(Assumptions!$D$36)&gt;0,AU4&gt;=((Assumptions!$C$36-1)*12+7)),Assumptions!$C$48*Assumptions!$D$36*Assumptions!$E$36,0)</f>
        <v/>
      </c>
      <c r="AV69" s="57">
        <f>IF(AND(N(Assumptions!$D$36)&gt;0,AV4&gt;=((Assumptions!$C$36-1)*12+7)),Assumptions!$C$48*Assumptions!$D$36*Assumptions!$E$36,0)</f>
        <v/>
      </c>
      <c r="AW69" s="57">
        <f>IF(AND(N(Assumptions!$D$36)&gt;0,AW4&gt;=((Assumptions!$C$36-1)*12+7)),Assumptions!$C$48*Assumptions!$D$36*Assumptions!$E$36,0)</f>
        <v/>
      </c>
      <c r="AX69" s="57">
        <f>IF(AND(N(Assumptions!$D$36)&gt;0,AX4&gt;=((Assumptions!$C$36-1)*12+7)),Assumptions!$C$48*Assumptions!$D$36*Assumptions!$E$36,0)</f>
        <v/>
      </c>
      <c r="AY69" s="57">
        <f>IF(AND(N(Assumptions!$D$36)&gt;0,AY4&gt;=((Assumptions!$C$36-1)*12+7)),Assumptions!$C$48*Assumptions!$D$36*Assumptions!$E$36,0)</f>
        <v/>
      </c>
      <c r="AZ69" s="57">
        <f>IF(AND(N(Assumptions!$D$36)&gt;0,AZ4&gt;=((Assumptions!$C$36-1)*12+7)),Assumptions!$C$48*Assumptions!$D$36*Assumptions!$E$36,0)</f>
        <v/>
      </c>
      <c r="BA69" s="57">
        <f>IF(AND(N(Assumptions!$D$36)&gt;0,BA4&gt;=((Assumptions!$C$36-1)*12+7)),Assumptions!$C$48*Assumptions!$D$36*Assumptions!$E$36,0)</f>
        <v/>
      </c>
      <c r="BB69" s="57">
        <f>IF(AND(N(Assumptions!$D$36)&gt;0,BB4&gt;=((Assumptions!$C$36-1)*12+7)),Assumptions!$C$48*Assumptions!$D$36*Assumptions!$E$36,0)</f>
        <v/>
      </c>
      <c r="BC69" s="57">
        <f>IF(AND(N(Assumptions!$D$36)&gt;0,BC4&gt;=((Assumptions!$C$36-1)*12+7)),Assumptions!$C$48*Assumptions!$D$36*Assumptions!$E$36,0)</f>
        <v/>
      </c>
      <c r="BD69" s="57">
        <f>IF(AND(N(Assumptions!$D$36)&gt;0,BD4&gt;=((Assumptions!$C$36-1)*12+7)),Assumptions!$C$48*Assumptions!$D$36*Assumptions!$E$36,0)</f>
        <v/>
      </c>
      <c r="BE69" s="57">
        <f>IF(AND(N(Assumptions!$D$36)&gt;0,BE4&gt;=((Assumptions!$C$36-1)*12+7)),Assumptions!$C$48*Assumptions!$D$36*Assumptions!$E$36,0)</f>
        <v/>
      </c>
      <c r="BF69" s="57">
        <f>IF(AND(N(Assumptions!$D$36)&gt;0,BF4&gt;=((Assumptions!$C$36-1)*12+7)),Assumptions!$C$48*Assumptions!$D$36*Assumptions!$E$36,0)</f>
        <v/>
      </c>
      <c r="BG69" s="57">
        <f>IF(AND(N(Assumptions!$D$36)&gt;0,BG4&gt;=((Assumptions!$C$36-1)*12+7)),Assumptions!$C$48*Assumptions!$D$36*Assumptions!$E$36,0)</f>
        <v/>
      </c>
      <c r="BH69" s="57">
        <f>IF(AND(N(Assumptions!$D$36)&gt;0,BH4&gt;=((Assumptions!$C$36-1)*12+7)),Assumptions!$C$48*Assumptions!$D$36*Assumptions!$E$36,0)</f>
        <v/>
      </c>
      <c r="BI69" s="57">
        <f>IF(AND(N(Assumptions!$D$36)&gt;0,BI4&gt;=((Assumptions!$C$36-1)*12+7)),Assumptions!$C$48*Assumptions!$D$36*Assumptions!$E$36,0)</f>
        <v/>
      </c>
      <c r="BJ69" s="57">
        <f>IF(AND(N(Assumptions!$D$36)&gt;0,BJ4&gt;=((Assumptions!$C$36-1)*12+7)),Assumptions!$C$48*Assumptions!$D$36*Assumptions!$E$36,0)</f>
        <v/>
      </c>
    </row>
    <row r="70">
      <c r="A70" s="43" t="n"/>
      <c r="B70" s="43" t="inlineStr">
        <is>
          <t>Add-On 3 Seller Rollover</t>
        </is>
      </c>
      <c r="C70" s="57">
        <f>IF(AND(N(Assumptions!$D$37)&gt;0,C4&gt;=((Assumptions!$C$37-1)*12+7)),Assumptions!$C$48*Assumptions!$D$37*Assumptions!$E$37,0)</f>
        <v/>
      </c>
      <c r="D70" s="57">
        <f>IF(AND(N(Assumptions!$D$37)&gt;0,D4&gt;=((Assumptions!$C$37-1)*12+7)),Assumptions!$C$48*Assumptions!$D$37*Assumptions!$E$37,0)</f>
        <v/>
      </c>
      <c r="E70" s="57">
        <f>IF(AND(N(Assumptions!$D$37)&gt;0,E4&gt;=((Assumptions!$C$37-1)*12+7)),Assumptions!$C$48*Assumptions!$D$37*Assumptions!$E$37,0)</f>
        <v/>
      </c>
      <c r="F70" s="57">
        <f>IF(AND(N(Assumptions!$D$37)&gt;0,F4&gt;=((Assumptions!$C$37-1)*12+7)),Assumptions!$C$48*Assumptions!$D$37*Assumptions!$E$37,0)</f>
        <v/>
      </c>
      <c r="G70" s="57">
        <f>IF(AND(N(Assumptions!$D$37)&gt;0,G4&gt;=((Assumptions!$C$37-1)*12+7)),Assumptions!$C$48*Assumptions!$D$37*Assumptions!$E$37,0)</f>
        <v/>
      </c>
      <c r="H70" s="57">
        <f>IF(AND(N(Assumptions!$D$37)&gt;0,H4&gt;=((Assumptions!$C$37-1)*12+7)),Assumptions!$C$48*Assumptions!$D$37*Assumptions!$E$37,0)</f>
        <v/>
      </c>
      <c r="I70" s="57">
        <f>IF(AND(N(Assumptions!$D$37)&gt;0,I4&gt;=((Assumptions!$C$37-1)*12+7)),Assumptions!$C$48*Assumptions!$D$37*Assumptions!$E$37,0)</f>
        <v/>
      </c>
      <c r="J70" s="57">
        <f>IF(AND(N(Assumptions!$D$37)&gt;0,J4&gt;=((Assumptions!$C$37-1)*12+7)),Assumptions!$C$48*Assumptions!$D$37*Assumptions!$E$37,0)</f>
        <v/>
      </c>
      <c r="K70" s="57">
        <f>IF(AND(N(Assumptions!$D$37)&gt;0,K4&gt;=((Assumptions!$C$37-1)*12+7)),Assumptions!$C$48*Assumptions!$D$37*Assumptions!$E$37,0)</f>
        <v/>
      </c>
      <c r="L70" s="57">
        <f>IF(AND(N(Assumptions!$D$37)&gt;0,L4&gt;=((Assumptions!$C$37-1)*12+7)),Assumptions!$C$48*Assumptions!$D$37*Assumptions!$E$37,0)</f>
        <v/>
      </c>
      <c r="M70" s="57">
        <f>IF(AND(N(Assumptions!$D$37)&gt;0,M4&gt;=((Assumptions!$C$37-1)*12+7)),Assumptions!$C$48*Assumptions!$D$37*Assumptions!$E$37,0)</f>
        <v/>
      </c>
      <c r="N70" s="57">
        <f>IF(AND(N(Assumptions!$D$37)&gt;0,N4&gt;=((Assumptions!$C$37-1)*12+7)),Assumptions!$C$48*Assumptions!$D$37*Assumptions!$E$37,0)</f>
        <v/>
      </c>
      <c r="O70" s="57">
        <f>IF(AND(N(Assumptions!$D$37)&gt;0,O4&gt;=((Assumptions!$C$37-1)*12+7)),Assumptions!$C$48*Assumptions!$D$37*Assumptions!$E$37,0)</f>
        <v/>
      </c>
      <c r="P70" s="57">
        <f>IF(AND(N(Assumptions!$D$37)&gt;0,P4&gt;=((Assumptions!$C$37-1)*12+7)),Assumptions!$C$48*Assumptions!$D$37*Assumptions!$E$37,0)</f>
        <v/>
      </c>
      <c r="Q70" s="57">
        <f>IF(AND(N(Assumptions!$D$37)&gt;0,Q4&gt;=((Assumptions!$C$37-1)*12+7)),Assumptions!$C$48*Assumptions!$D$37*Assumptions!$E$37,0)</f>
        <v/>
      </c>
      <c r="R70" s="57">
        <f>IF(AND(N(Assumptions!$D$37)&gt;0,R4&gt;=((Assumptions!$C$37-1)*12+7)),Assumptions!$C$48*Assumptions!$D$37*Assumptions!$E$37,0)</f>
        <v/>
      </c>
      <c r="S70" s="57">
        <f>IF(AND(N(Assumptions!$D$37)&gt;0,S4&gt;=((Assumptions!$C$37-1)*12+7)),Assumptions!$C$48*Assumptions!$D$37*Assumptions!$E$37,0)</f>
        <v/>
      </c>
      <c r="T70" s="57">
        <f>IF(AND(N(Assumptions!$D$37)&gt;0,T4&gt;=((Assumptions!$C$37-1)*12+7)),Assumptions!$C$48*Assumptions!$D$37*Assumptions!$E$37,0)</f>
        <v/>
      </c>
      <c r="U70" s="57">
        <f>IF(AND(N(Assumptions!$D$37)&gt;0,U4&gt;=((Assumptions!$C$37-1)*12+7)),Assumptions!$C$48*Assumptions!$D$37*Assumptions!$E$37,0)</f>
        <v/>
      </c>
      <c r="V70" s="57">
        <f>IF(AND(N(Assumptions!$D$37)&gt;0,V4&gt;=((Assumptions!$C$37-1)*12+7)),Assumptions!$C$48*Assumptions!$D$37*Assumptions!$E$37,0)</f>
        <v/>
      </c>
      <c r="W70" s="57">
        <f>IF(AND(N(Assumptions!$D$37)&gt;0,W4&gt;=((Assumptions!$C$37-1)*12+7)),Assumptions!$C$48*Assumptions!$D$37*Assumptions!$E$37,0)</f>
        <v/>
      </c>
      <c r="X70" s="57">
        <f>IF(AND(N(Assumptions!$D$37)&gt;0,X4&gt;=((Assumptions!$C$37-1)*12+7)),Assumptions!$C$48*Assumptions!$D$37*Assumptions!$E$37,0)</f>
        <v/>
      </c>
      <c r="Y70" s="57">
        <f>IF(AND(N(Assumptions!$D$37)&gt;0,Y4&gt;=((Assumptions!$C$37-1)*12+7)),Assumptions!$C$48*Assumptions!$D$37*Assumptions!$E$37,0)</f>
        <v/>
      </c>
      <c r="Z70" s="57">
        <f>IF(AND(N(Assumptions!$D$37)&gt;0,Z4&gt;=((Assumptions!$C$37-1)*12+7)),Assumptions!$C$48*Assumptions!$D$37*Assumptions!$E$37,0)</f>
        <v/>
      </c>
      <c r="AA70" s="57">
        <f>IF(AND(N(Assumptions!$D$37)&gt;0,AA4&gt;=((Assumptions!$C$37-1)*12+7)),Assumptions!$C$48*Assumptions!$D$37*Assumptions!$E$37,0)</f>
        <v/>
      </c>
      <c r="AB70" s="57">
        <f>IF(AND(N(Assumptions!$D$37)&gt;0,AB4&gt;=((Assumptions!$C$37-1)*12+7)),Assumptions!$C$48*Assumptions!$D$37*Assumptions!$E$37,0)</f>
        <v/>
      </c>
      <c r="AC70" s="57">
        <f>IF(AND(N(Assumptions!$D$37)&gt;0,AC4&gt;=((Assumptions!$C$37-1)*12+7)),Assumptions!$C$48*Assumptions!$D$37*Assumptions!$E$37,0)</f>
        <v/>
      </c>
      <c r="AD70" s="57">
        <f>IF(AND(N(Assumptions!$D$37)&gt;0,AD4&gt;=((Assumptions!$C$37-1)*12+7)),Assumptions!$C$48*Assumptions!$D$37*Assumptions!$E$37,0)</f>
        <v/>
      </c>
      <c r="AE70" s="57">
        <f>IF(AND(N(Assumptions!$D$37)&gt;0,AE4&gt;=((Assumptions!$C$37-1)*12+7)),Assumptions!$C$48*Assumptions!$D$37*Assumptions!$E$37,0)</f>
        <v/>
      </c>
      <c r="AF70" s="57">
        <f>IF(AND(N(Assumptions!$D$37)&gt;0,AF4&gt;=((Assumptions!$C$37-1)*12+7)),Assumptions!$C$48*Assumptions!$D$37*Assumptions!$E$37,0)</f>
        <v/>
      </c>
      <c r="AG70" s="57">
        <f>IF(AND(N(Assumptions!$D$37)&gt;0,AG4&gt;=((Assumptions!$C$37-1)*12+7)),Assumptions!$C$48*Assumptions!$D$37*Assumptions!$E$37,0)</f>
        <v/>
      </c>
      <c r="AH70" s="57">
        <f>IF(AND(N(Assumptions!$D$37)&gt;0,AH4&gt;=((Assumptions!$C$37-1)*12+7)),Assumptions!$C$48*Assumptions!$D$37*Assumptions!$E$37,0)</f>
        <v/>
      </c>
      <c r="AI70" s="57">
        <f>IF(AND(N(Assumptions!$D$37)&gt;0,AI4&gt;=((Assumptions!$C$37-1)*12+7)),Assumptions!$C$48*Assumptions!$D$37*Assumptions!$E$37,0)</f>
        <v/>
      </c>
      <c r="AJ70" s="57">
        <f>IF(AND(N(Assumptions!$D$37)&gt;0,AJ4&gt;=((Assumptions!$C$37-1)*12+7)),Assumptions!$C$48*Assumptions!$D$37*Assumptions!$E$37,0)</f>
        <v/>
      </c>
      <c r="AK70" s="57">
        <f>IF(AND(N(Assumptions!$D$37)&gt;0,AK4&gt;=((Assumptions!$C$37-1)*12+7)),Assumptions!$C$48*Assumptions!$D$37*Assumptions!$E$37,0)</f>
        <v/>
      </c>
      <c r="AL70" s="57">
        <f>IF(AND(N(Assumptions!$D$37)&gt;0,AL4&gt;=((Assumptions!$C$37-1)*12+7)),Assumptions!$C$48*Assumptions!$D$37*Assumptions!$E$37,0)</f>
        <v/>
      </c>
      <c r="AM70" s="57">
        <f>IF(AND(N(Assumptions!$D$37)&gt;0,AM4&gt;=((Assumptions!$C$37-1)*12+7)),Assumptions!$C$48*Assumptions!$D$37*Assumptions!$E$37,0)</f>
        <v/>
      </c>
      <c r="AN70" s="57">
        <f>IF(AND(N(Assumptions!$D$37)&gt;0,AN4&gt;=((Assumptions!$C$37-1)*12+7)),Assumptions!$C$48*Assumptions!$D$37*Assumptions!$E$37,0)</f>
        <v/>
      </c>
      <c r="AO70" s="57">
        <f>IF(AND(N(Assumptions!$D$37)&gt;0,AO4&gt;=((Assumptions!$C$37-1)*12+7)),Assumptions!$C$48*Assumptions!$D$37*Assumptions!$E$37,0)</f>
        <v/>
      </c>
      <c r="AP70" s="57">
        <f>IF(AND(N(Assumptions!$D$37)&gt;0,AP4&gt;=((Assumptions!$C$37-1)*12+7)),Assumptions!$C$48*Assumptions!$D$37*Assumptions!$E$37,0)</f>
        <v/>
      </c>
      <c r="AQ70" s="57">
        <f>IF(AND(N(Assumptions!$D$37)&gt;0,AQ4&gt;=((Assumptions!$C$37-1)*12+7)),Assumptions!$C$48*Assumptions!$D$37*Assumptions!$E$37,0)</f>
        <v/>
      </c>
      <c r="AR70" s="57">
        <f>IF(AND(N(Assumptions!$D$37)&gt;0,AR4&gt;=((Assumptions!$C$37-1)*12+7)),Assumptions!$C$48*Assumptions!$D$37*Assumptions!$E$37,0)</f>
        <v/>
      </c>
      <c r="AS70" s="57">
        <f>IF(AND(N(Assumptions!$D$37)&gt;0,AS4&gt;=((Assumptions!$C$37-1)*12+7)),Assumptions!$C$48*Assumptions!$D$37*Assumptions!$E$37,0)</f>
        <v/>
      </c>
      <c r="AT70" s="57">
        <f>IF(AND(N(Assumptions!$D$37)&gt;0,AT4&gt;=((Assumptions!$C$37-1)*12+7)),Assumptions!$C$48*Assumptions!$D$37*Assumptions!$E$37,0)</f>
        <v/>
      </c>
      <c r="AU70" s="57">
        <f>IF(AND(N(Assumptions!$D$37)&gt;0,AU4&gt;=((Assumptions!$C$37-1)*12+7)),Assumptions!$C$48*Assumptions!$D$37*Assumptions!$E$37,0)</f>
        <v/>
      </c>
      <c r="AV70" s="57">
        <f>IF(AND(N(Assumptions!$D$37)&gt;0,AV4&gt;=((Assumptions!$C$37-1)*12+7)),Assumptions!$C$48*Assumptions!$D$37*Assumptions!$E$37,0)</f>
        <v/>
      </c>
      <c r="AW70" s="57">
        <f>IF(AND(N(Assumptions!$D$37)&gt;0,AW4&gt;=((Assumptions!$C$37-1)*12+7)),Assumptions!$C$48*Assumptions!$D$37*Assumptions!$E$37,0)</f>
        <v/>
      </c>
      <c r="AX70" s="57">
        <f>IF(AND(N(Assumptions!$D$37)&gt;0,AX4&gt;=((Assumptions!$C$37-1)*12+7)),Assumptions!$C$48*Assumptions!$D$37*Assumptions!$E$37,0)</f>
        <v/>
      </c>
      <c r="AY70" s="57">
        <f>IF(AND(N(Assumptions!$D$37)&gt;0,AY4&gt;=((Assumptions!$C$37-1)*12+7)),Assumptions!$C$48*Assumptions!$D$37*Assumptions!$E$37,0)</f>
        <v/>
      </c>
      <c r="AZ70" s="57">
        <f>IF(AND(N(Assumptions!$D$37)&gt;0,AZ4&gt;=((Assumptions!$C$37-1)*12+7)),Assumptions!$C$48*Assumptions!$D$37*Assumptions!$E$37,0)</f>
        <v/>
      </c>
      <c r="BA70" s="57">
        <f>IF(AND(N(Assumptions!$D$37)&gt;0,BA4&gt;=((Assumptions!$C$37-1)*12+7)),Assumptions!$C$48*Assumptions!$D$37*Assumptions!$E$37,0)</f>
        <v/>
      </c>
      <c r="BB70" s="57">
        <f>IF(AND(N(Assumptions!$D$37)&gt;0,BB4&gt;=((Assumptions!$C$37-1)*12+7)),Assumptions!$C$48*Assumptions!$D$37*Assumptions!$E$37,0)</f>
        <v/>
      </c>
      <c r="BC70" s="57">
        <f>IF(AND(N(Assumptions!$D$37)&gt;0,BC4&gt;=((Assumptions!$C$37-1)*12+7)),Assumptions!$C$48*Assumptions!$D$37*Assumptions!$E$37,0)</f>
        <v/>
      </c>
      <c r="BD70" s="57">
        <f>IF(AND(N(Assumptions!$D$37)&gt;0,BD4&gt;=((Assumptions!$C$37-1)*12+7)),Assumptions!$C$48*Assumptions!$D$37*Assumptions!$E$37,0)</f>
        <v/>
      </c>
      <c r="BE70" s="57">
        <f>IF(AND(N(Assumptions!$D$37)&gt;0,BE4&gt;=((Assumptions!$C$37-1)*12+7)),Assumptions!$C$48*Assumptions!$D$37*Assumptions!$E$37,0)</f>
        <v/>
      </c>
      <c r="BF70" s="57">
        <f>IF(AND(N(Assumptions!$D$37)&gt;0,BF4&gt;=((Assumptions!$C$37-1)*12+7)),Assumptions!$C$48*Assumptions!$D$37*Assumptions!$E$37,0)</f>
        <v/>
      </c>
      <c r="BG70" s="57">
        <f>IF(AND(N(Assumptions!$D$37)&gt;0,BG4&gt;=((Assumptions!$C$37-1)*12+7)),Assumptions!$C$48*Assumptions!$D$37*Assumptions!$E$37,0)</f>
        <v/>
      </c>
      <c r="BH70" s="57">
        <f>IF(AND(N(Assumptions!$D$37)&gt;0,BH4&gt;=((Assumptions!$C$37-1)*12+7)),Assumptions!$C$48*Assumptions!$D$37*Assumptions!$E$37,0)</f>
        <v/>
      </c>
      <c r="BI70" s="57">
        <f>IF(AND(N(Assumptions!$D$37)&gt;0,BI4&gt;=((Assumptions!$C$37-1)*12+7)),Assumptions!$C$48*Assumptions!$D$37*Assumptions!$E$37,0)</f>
        <v/>
      </c>
      <c r="BJ70" s="57">
        <f>IF(AND(N(Assumptions!$D$37)&gt;0,BJ4&gt;=((Assumptions!$C$37-1)*12+7)),Assumptions!$C$48*Assumptions!$D$37*Assumptions!$E$37,0)</f>
        <v/>
      </c>
    </row>
    <row r="71">
      <c r="A71" s="43" t="n"/>
      <c r="B71" s="43" t="inlineStr">
        <is>
          <t>Add-On 4 Seller Rollover</t>
        </is>
      </c>
      <c r="C71" s="57">
        <f>IF(AND(N(Assumptions!$D$38)&gt;0,C4&gt;=((Assumptions!$C$38-1)*12+7)),Assumptions!$C$48*Assumptions!$D$38*Assumptions!$E$38,0)</f>
        <v/>
      </c>
      <c r="D71" s="57">
        <f>IF(AND(N(Assumptions!$D$38)&gt;0,D4&gt;=((Assumptions!$C$38-1)*12+7)),Assumptions!$C$48*Assumptions!$D$38*Assumptions!$E$38,0)</f>
        <v/>
      </c>
      <c r="E71" s="57">
        <f>IF(AND(N(Assumptions!$D$38)&gt;0,E4&gt;=((Assumptions!$C$38-1)*12+7)),Assumptions!$C$48*Assumptions!$D$38*Assumptions!$E$38,0)</f>
        <v/>
      </c>
      <c r="F71" s="57">
        <f>IF(AND(N(Assumptions!$D$38)&gt;0,F4&gt;=((Assumptions!$C$38-1)*12+7)),Assumptions!$C$48*Assumptions!$D$38*Assumptions!$E$38,0)</f>
        <v/>
      </c>
      <c r="G71" s="57">
        <f>IF(AND(N(Assumptions!$D$38)&gt;0,G4&gt;=((Assumptions!$C$38-1)*12+7)),Assumptions!$C$48*Assumptions!$D$38*Assumptions!$E$38,0)</f>
        <v/>
      </c>
      <c r="H71" s="57">
        <f>IF(AND(N(Assumptions!$D$38)&gt;0,H4&gt;=((Assumptions!$C$38-1)*12+7)),Assumptions!$C$48*Assumptions!$D$38*Assumptions!$E$38,0)</f>
        <v/>
      </c>
      <c r="I71" s="57">
        <f>IF(AND(N(Assumptions!$D$38)&gt;0,I4&gt;=((Assumptions!$C$38-1)*12+7)),Assumptions!$C$48*Assumptions!$D$38*Assumptions!$E$38,0)</f>
        <v/>
      </c>
      <c r="J71" s="57">
        <f>IF(AND(N(Assumptions!$D$38)&gt;0,J4&gt;=((Assumptions!$C$38-1)*12+7)),Assumptions!$C$48*Assumptions!$D$38*Assumptions!$E$38,0)</f>
        <v/>
      </c>
      <c r="K71" s="57">
        <f>IF(AND(N(Assumptions!$D$38)&gt;0,K4&gt;=((Assumptions!$C$38-1)*12+7)),Assumptions!$C$48*Assumptions!$D$38*Assumptions!$E$38,0)</f>
        <v/>
      </c>
      <c r="L71" s="57">
        <f>IF(AND(N(Assumptions!$D$38)&gt;0,L4&gt;=((Assumptions!$C$38-1)*12+7)),Assumptions!$C$48*Assumptions!$D$38*Assumptions!$E$38,0)</f>
        <v/>
      </c>
      <c r="M71" s="57">
        <f>IF(AND(N(Assumptions!$D$38)&gt;0,M4&gt;=((Assumptions!$C$38-1)*12+7)),Assumptions!$C$48*Assumptions!$D$38*Assumptions!$E$38,0)</f>
        <v/>
      </c>
      <c r="N71" s="57">
        <f>IF(AND(N(Assumptions!$D$38)&gt;0,N4&gt;=((Assumptions!$C$38-1)*12+7)),Assumptions!$C$48*Assumptions!$D$38*Assumptions!$E$38,0)</f>
        <v/>
      </c>
      <c r="O71" s="57">
        <f>IF(AND(N(Assumptions!$D$38)&gt;0,O4&gt;=((Assumptions!$C$38-1)*12+7)),Assumptions!$C$48*Assumptions!$D$38*Assumptions!$E$38,0)</f>
        <v/>
      </c>
      <c r="P71" s="57">
        <f>IF(AND(N(Assumptions!$D$38)&gt;0,P4&gt;=((Assumptions!$C$38-1)*12+7)),Assumptions!$C$48*Assumptions!$D$38*Assumptions!$E$38,0)</f>
        <v/>
      </c>
      <c r="Q71" s="57">
        <f>IF(AND(N(Assumptions!$D$38)&gt;0,Q4&gt;=((Assumptions!$C$38-1)*12+7)),Assumptions!$C$48*Assumptions!$D$38*Assumptions!$E$38,0)</f>
        <v/>
      </c>
      <c r="R71" s="57">
        <f>IF(AND(N(Assumptions!$D$38)&gt;0,R4&gt;=((Assumptions!$C$38-1)*12+7)),Assumptions!$C$48*Assumptions!$D$38*Assumptions!$E$38,0)</f>
        <v/>
      </c>
      <c r="S71" s="57">
        <f>IF(AND(N(Assumptions!$D$38)&gt;0,S4&gt;=((Assumptions!$C$38-1)*12+7)),Assumptions!$C$48*Assumptions!$D$38*Assumptions!$E$38,0)</f>
        <v/>
      </c>
      <c r="T71" s="57">
        <f>IF(AND(N(Assumptions!$D$38)&gt;0,T4&gt;=((Assumptions!$C$38-1)*12+7)),Assumptions!$C$48*Assumptions!$D$38*Assumptions!$E$38,0)</f>
        <v/>
      </c>
      <c r="U71" s="57">
        <f>IF(AND(N(Assumptions!$D$38)&gt;0,U4&gt;=((Assumptions!$C$38-1)*12+7)),Assumptions!$C$48*Assumptions!$D$38*Assumptions!$E$38,0)</f>
        <v/>
      </c>
      <c r="V71" s="57">
        <f>IF(AND(N(Assumptions!$D$38)&gt;0,V4&gt;=((Assumptions!$C$38-1)*12+7)),Assumptions!$C$48*Assumptions!$D$38*Assumptions!$E$38,0)</f>
        <v/>
      </c>
      <c r="W71" s="57">
        <f>IF(AND(N(Assumptions!$D$38)&gt;0,W4&gt;=((Assumptions!$C$38-1)*12+7)),Assumptions!$C$48*Assumptions!$D$38*Assumptions!$E$38,0)</f>
        <v/>
      </c>
      <c r="X71" s="57">
        <f>IF(AND(N(Assumptions!$D$38)&gt;0,X4&gt;=((Assumptions!$C$38-1)*12+7)),Assumptions!$C$48*Assumptions!$D$38*Assumptions!$E$38,0)</f>
        <v/>
      </c>
      <c r="Y71" s="57">
        <f>IF(AND(N(Assumptions!$D$38)&gt;0,Y4&gt;=((Assumptions!$C$38-1)*12+7)),Assumptions!$C$48*Assumptions!$D$38*Assumptions!$E$38,0)</f>
        <v/>
      </c>
      <c r="Z71" s="57">
        <f>IF(AND(N(Assumptions!$D$38)&gt;0,Z4&gt;=((Assumptions!$C$38-1)*12+7)),Assumptions!$C$48*Assumptions!$D$38*Assumptions!$E$38,0)</f>
        <v/>
      </c>
      <c r="AA71" s="57">
        <f>IF(AND(N(Assumptions!$D$38)&gt;0,AA4&gt;=((Assumptions!$C$38-1)*12+7)),Assumptions!$C$48*Assumptions!$D$38*Assumptions!$E$38,0)</f>
        <v/>
      </c>
      <c r="AB71" s="57">
        <f>IF(AND(N(Assumptions!$D$38)&gt;0,AB4&gt;=((Assumptions!$C$38-1)*12+7)),Assumptions!$C$48*Assumptions!$D$38*Assumptions!$E$38,0)</f>
        <v/>
      </c>
      <c r="AC71" s="57">
        <f>IF(AND(N(Assumptions!$D$38)&gt;0,AC4&gt;=((Assumptions!$C$38-1)*12+7)),Assumptions!$C$48*Assumptions!$D$38*Assumptions!$E$38,0)</f>
        <v/>
      </c>
      <c r="AD71" s="57">
        <f>IF(AND(N(Assumptions!$D$38)&gt;0,AD4&gt;=((Assumptions!$C$38-1)*12+7)),Assumptions!$C$48*Assumptions!$D$38*Assumptions!$E$38,0)</f>
        <v/>
      </c>
      <c r="AE71" s="57">
        <f>IF(AND(N(Assumptions!$D$38)&gt;0,AE4&gt;=((Assumptions!$C$38-1)*12+7)),Assumptions!$C$48*Assumptions!$D$38*Assumptions!$E$38,0)</f>
        <v/>
      </c>
      <c r="AF71" s="57">
        <f>IF(AND(N(Assumptions!$D$38)&gt;0,AF4&gt;=((Assumptions!$C$38-1)*12+7)),Assumptions!$C$48*Assumptions!$D$38*Assumptions!$E$38,0)</f>
        <v/>
      </c>
      <c r="AG71" s="57">
        <f>IF(AND(N(Assumptions!$D$38)&gt;0,AG4&gt;=((Assumptions!$C$38-1)*12+7)),Assumptions!$C$48*Assumptions!$D$38*Assumptions!$E$38,0)</f>
        <v/>
      </c>
      <c r="AH71" s="57">
        <f>IF(AND(N(Assumptions!$D$38)&gt;0,AH4&gt;=((Assumptions!$C$38-1)*12+7)),Assumptions!$C$48*Assumptions!$D$38*Assumptions!$E$38,0)</f>
        <v/>
      </c>
      <c r="AI71" s="57">
        <f>IF(AND(N(Assumptions!$D$38)&gt;0,AI4&gt;=((Assumptions!$C$38-1)*12+7)),Assumptions!$C$48*Assumptions!$D$38*Assumptions!$E$38,0)</f>
        <v/>
      </c>
      <c r="AJ71" s="57">
        <f>IF(AND(N(Assumptions!$D$38)&gt;0,AJ4&gt;=((Assumptions!$C$38-1)*12+7)),Assumptions!$C$48*Assumptions!$D$38*Assumptions!$E$38,0)</f>
        <v/>
      </c>
      <c r="AK71" s="57">
        <f>IF(AND(N(Assumptions!$D$38)&gt;0,AK4&gt;=((Assumptions!$C$38-1)*12+7)),Assumptions!$C$48*Assumptions!$D$38*Assumptions!$E$38,0)</f>
        <v/>
      </c>
      <c r="AL71" s="57">
        <f>IF(AND(N(Assumptions!$D$38)&gt;0,AL4&gt;=((Assumptions!$C$38-1)*12+7)),Assumptions!$C$48*Assumptions!$D$38*Assumptions!$E$38,0)</f>
        <v/>
      </c>
      <c r="AM71" s="57">
        <f>IF(AND(N(Assumptions!$D$38)&gt;0,AM4&gt;=((Assumptions!$C$38-1)*12+7)),Assumptions!$C$48*Assumptions!$D$38*Assumptions!$E$38,0)</f>
        <v/>
      </c>
      <c r="AN71" s="57">
        <f>IF(AND(N(Assumptions!$D$38)&gt;0,AN4&gt;=((Assumptions!$C$38-1)*12+7)),Assumptions!$C$48*Assumptions!$D$38*Assumptions!$E$38,0)</f>
        <v/>
      </c>
      <c r="AO71" s="57">
        <f>IF(AND(N(Assumptions!$D$38)&gt;0,AO4&gt;=((Assumptions!$C$38-1)*12+7)),Assumptions!$C$48*Assumptions!$D$38*Assumptions!$E$38,0)</f>
        <v/>
      </c>
      <c r="AP71" s="57">
        <f>IF(AND(N(Assumptions!$D$38)&gt;0,AP4&gt;=((Assumptions!$C$38-1)*12+7)),Assumptions!$C$48*Assumptions!$D$38*Assumptions!$E$38,0)</f>
        <v/>
      </c>
      <c r="AQ71" s="57">
        <f>IF(AND(N(Assumptions!$D$38)&gt;0,AQ4&gt;=((Assumptions!$C$38-1)*12+7)),Assumptions!$C$48*Assumptions!$D$38*Assumptions!$E$38,0)</f>
        <v/>
      </c>
      <c r="AR71" s="57">
        <f>IF(AND(N(Assumptions!$D$38)&gt;0,AR4&gt;=((Assumptions!$C$38-1)*12+7)),Assumptions!$C$48*Assumptions!$D$38*Assumptions!$E$38,0)</f>
        <v/>
      </c>
      <c r="AS71" s="57">
        <f>IF(AND(N(Assumptions!$D$38)&gt;0,AS4&gt;=((Assumptions!$C$38-1)*12+7)),Assumptions!$C$48*Assumptions!$D$38*Assumptions!$E$38,0)</f>
        <v/>
      </c>
      <c r="AT71" s="57">
        <f>IF(AND(N(Assumptions!$D$38)&gt;0,AT4&gt;=((Assumptions!$C$38-1)*12+7)),Assumptions!$C$48*Assumptions!$D$38*Assumptions!$E$38,0)</f>
        <v/>
      </c>
      <c r="AU71" s="57">
        <f>IF(AND(N(Assumptions!$D$38)&gt;0,AU4&gt;=((Assumptions!$C$38-1)*12+7)),Assumptions!$C$48*Assumptions!$D$38*Assumptions!$E$38,0)</f>
        <v/>
      </c>
      <c r="AV71" s="57">
        <f>IF(AND(N(Assumptions!$D$38)&gt;0,AV4&gt;=((Assumptions!$C$38-1)*12+7)),Assumptions!$C$48*Assumptions!$D$38*Assumptions!$E$38,0)</f>
        <v/>
      </c>
      <c r="AW71" s="57">
        <f>IF(AND(N(Assumptions!$D$38)&gt;0,AW4&gt;=((Assumptions!$C$38-1)*12+7)),Assumptions!$C$48*Assumptions!$D$38*Assumptions!$E$38,0)</f>
        <v/>
      </c>
      <c r="AX71" s="57">
        <f>IF(AND(N(Assumptions!$D$38)&gt;0,AX4&gt;=((Assumptions!$C$38-1)*12+7)),Assumptions!$C$48*Assumptions!$D$38*Assumptions!$E$38,0)</f>
        <v/>
      </c>
      <c r="AY71" s="57">
        <f>IF(AND(N(Assumptions!$D$38)&gt;0,AY4&gt;=((Assumptions!$C$38-1)*12+7)),Assumptions!$C$48*Assumptions!$D$38*Assumptions!$E$38,0)</f>
        <v/>
      </c>
      <c r="AZ71" s="57">
        <f>IF(AND(N(Assumptions!$D$38)&gt;0,AZ4&gt;=((Assumptions!$C$38-1)*12+7)),Assumptions!$C$48*Assumptions!$D$38*Assumptions!$E$38,0)</f>
        <v/>
      </c>
      <c r="BA71" s="57">
        <f>IF(AND(N(Assumptions!$D$38)&gt;0,BA4&gt;=((Assumptions!$C$38-1)*12+7)),Assumptions!$C$48*Assumptions!$D$38*Assumptions!$E$38,0)</f>
        <v/>
      </c>
      <c r="BB71" s="57">
        <f>IF(AND(N(Assumptions!$D$38)&gt;0,BB4&gt;=((Assumptions!$C$38-1)*12+7)),Assumptions!$C$48*Assumptions!$D$38*Assumptions!$E$38,0)</f>
        <v/>
      </c>
      <c r="BC71" s="57">
        <f>IF(AND(N(Assumptions!$D$38)&gt;0,BC4&gt;=((Assumptions!$C$38-1)*12+7)),Assumptions!$C$48*Assumptions!$D$38*Assumptions!$E$38,0)</f>
        <v/>
      </c>
      <c r="BD71" s="57">
        <f>IF(AND(N(Assumptions!$D$38)&gt;0,BD4&gt;=((Assumptions!$C$38-1)*12+7)),Assumptions!$C$48*Assumptions!$D$38*Assumptions!$E$38,0)</f>
        <v/>
      </c>
      <c r="BE71" s="57">
        <f>IF(AND(N(Assumptions!$D$38)&gt;0,BE4&gt;=((Assumptions!$C$38-1)*12+7)),Assumptions!$C$48*Assumptions!$D$38*Assumptions!$E$38,0)</f>
        <v/>
      </c>
      <c r="BF71" s="57">
        <f>IF(AND(N(Assumptions!$D$38)&gt;0,BF4&gt;=((Assumptions!$C$38-1)*12+7)),Assumptions!$C$48*Assumptions!$D$38*Assumptions!$E$38,0)</f>
        <v/>
      </c>
      <c r="BG71" s="57">
        <f>IF(AND(N(Assumptions!$D$38)&gt;0,BG4&gt;=((Assumptions!$C$38-1)*12+7)),Assumptions!$C$48*Assumptions!$D$38*Assumptions!$E$38,0)</f>
        <v/>
      </c>
      <c r="BH71" s="57">
        <f>IF(AND(N(Assumptions!$D$38)&gt;0,BH4&gt;=((Assumptions!$C$38-1)*12+7)),Assumptions!$C$48*Assumptions!$D$38*Assumptions!$E$38,0)</f>
        <v/>
      </c>
      <c r="BI71" s="57">
        <f>IF(AND(N(Assumptions!$D$38)&gt;0,BI4&gt;=((Assumptions!$C$38-1)*12+7)),Assumptions!$C$48*Assumptions!$D$38*Assumptions!$E$38,0)</f>
        <v/>
      </c>
      <c r="BJ71" s="57">
        <f>IF(AND(N(Assumptions!$D$38)&gt;0,BJ4&gt;=((Assumptions!$C$38-1)*12+7)),Assumptions!$C$48*Assumptions!$D$38*Assumptions!$E$38,0)</f>
        <v/>
      </c>
    </row>
    <row r="72">
      <c r="A72" s="43" t="n"/>
      <c r="B72" s="43" t="inlineStr">
        <is>
          <t>Add-On 5 Seller Rollover</t>
        </is>
      </c>
      <c r="C72" s="57">
        <f>IF(AND(N(Assumptions!$D$39)&gt;0,C4&gt;=((Assumptions!$C$39-1)*12+7)),Assumptions!$C$48*Assumptions!$D$39*Assumptions!$E$39,0)</f>
        <v/>
      </c>
      <c r="D72" s="57">
        <f>IF(AND(N(Assumptions!$D$39)&gt;0,D4&gt;=((Assumptions!$C$39-1)*12+7)),Assumptions!$C$48*Assumptions!$D$39*Assumptions!$E$39,0)</f>
        <v/>
      </c>
      <c r="E72" s="57">
        <f>IF(AND(N(Assumptions!$D$39)&gt;0,E4&gt;=((Assumptions!$C$39-1)*12+7)),Assumptions!$C$48*Assumptions!$D$39*Assumptions!$E$39,0)</f>
        <v/>
      </c>
      <c r="F72" s="57">
        <f>IF(AND(N(Assumptions!$D$39)&gt;0,F4&gt;=((Assumptions!$C$39-1)*12+7)),Assumptions!$C$48*Assumptions!$D$39*Assumptions!$E$39,0)</f>
        <v/>
      </c>
      <c r="G72" s="57">
        <f>IF(AND(N(Assumptions!$D$39)&gt;0,G4&gt;=((Assumptions!$C$39-1)*12+7)),Assumptions!$C$48*Assumptions!$D$39*Assumptions!$E$39,0)</f>
        <v/>
      </c>
      <c r="H72" s="57">
        <f>IF(AND(N(Assumptions!$D$39)&gt;0,H4&gt;=((Assumptions!$C$39-1)*12+7)),Assumptions!$C$48*Assumptions!$D$39*Assumptions!$E$39,0)</f>
        <v/>
      </c>
      <c r="I72" s="57">
        <f>IF(AND(N(Assumptions!$D$39)&gt;0,I4&gt;=((Assumptions!$C$39-1)*12+7)),Assumptions!$C$48*Assumptions!$D$39*Assumptions!$E$39,0)</f>
        <v/>
      </c>
      <c r="J72" s="57">
        <f>IF(AND(N(Assumptions!$D$39)&gt;0,J4&gt;=((Assumptions!$C$39-1)*12+7)),Assumptions!$C$48*Assumptions!$D$39*Assumptions!$E$39,0)</f>
        <v/>
      </c>
      <c r="K72" s="57">
        <f>IF(AND(N(Assumptions!$D$39)&gt;0,K4&gt;=((Assumptions!$C$39-1)*12+7)),Assumptions!$C$48*Assumptions!$D$39*Assumptions!$E$39,0)</f>
        <v/>
      </c>
      <c r="L72" s="57">
        <f>IF(AND(N(Assumptions!$D$39)&gt;0,L4&gt;=((Assumptions!$C$39-1)*12+7)),Assumptions!$C$48*Assumptions!$D$39*Assumptions!$E$39,0)</f>
        <v/>
      </c>
      <c r="M72" s="57">
        <f>IF(AND(N(Assumptions!$D$39)&gt;0,M4&gt;=((Assumptions!$C$39-1)*12+7)),Assumptions!$C$48*Assumptions!$D$39*Assumptions!$E$39,0)</f>
        <v/>
      </c>
      <c r="N72" s="57">
        <f>IF(AND(N(Assumptions!$D$39)&gt;0,N4&gt;=((Assumptions!$C$39-1)*12+7)),Assumptions!$C$48*Assumptions!$D$39*Assumptions!$E$39,0)</f>
        <v/>
      </c>
      <c r="O72" s="57">
        <f>IF(AND(N(Assumptions!$D$39)&gt;0,O4&gt;=((Assumptions!$C$39-1)*12+7)),Assumptions!$C$48*Assumptions!$D$39*Assumptions!$E$39,0)</f>
        <v/>
      </c>
      <c r="P72" s="57">
        <f>IF(AND(N(Assumptions!$D$39)&gt;0,P4&gt;=((Assumptions!$C$39-1)*12+7)),Assumptions!$C$48*Assumptions!$D$39*Assumptions!$E$39,0)</f>
        <v/>
      </c>
      <c r="Q72" s="57">
        <f>IF(AND(N(Assumptions!$D$39)&gt;0,Q4&gt;=((Assumptions!$C$39-1)*12+7)),Assumptions!$C$48*Assumptions!$D$39*Assumptions!$E$39,0)</f>
        <v/>
      </c>
      <c r="R72" s="57">
        <f>IF(AND(N(Assumptions!$D$39)&gt;0,R4&gt;=((Assumptions!$C$39-1)*12+7)),Assumptions!$C$48*Assumptions!$D$39*Assumptions!$E$39,0)</f>
        <v/>
      </c>
      <c r="S72" s="57">
        <f>IF(AND(N(Assumptions!$D$39)&gt;0,S4&gt;=((Assumptions!$C$39-1)*12+7)),Assumptions!$C$48*Assumptions!$D$39*Assumptions!$E$39,0)</f>
        <v/>
      </c>
      <c r="T72" s="57">
        <f>IF(AND(N(Assumptions!$D$39)&gt;0,T4&gt;=((Assumptions!$C$39-1)*12+7)),Assumptions!$C$48*Assumptions!$D$39*Assumptions!$E$39,0)</f>
        <v/>
      </c>
      <c r="U72" s="57">
        <f>IF(AND(N(Assumptions!$D$39)&gt;0,U4&gt;=((Assumptions!$C$39-1)*12+7)),Assumptions!$C$48*Assumptions!$D$39*Assumptions!$E$39,0)</f>
        <v/>
      </c>
      <c r="V72" s="57">
        <f>IF(AND(N(Assumptions!$D$39)&gt;0,V4&gt;=((Assumptions!$C$39-1)*12+7)),Assumptions!$C$48*Assumptions!$D$39*Assumptions!$E$39,0)</f>
        <v/>
      </c>
      <c r="W72" s="57">
        <f>IF(AND(N(Assumptions!$D$39)&gt;0,W4&gt;=((Assumptions!$C$39-1)*12+7)),Assumptions!$C$48*Assumptions!$D$39*Assumptions!$E$39,0)</f>
        <v/>
      </c>
      <c r="X72" s="57">
        <f>IF(AND(N(Assumptions!$D$39)&gt;0,X4&gt;=((Assumptions!$C$39-1)*12+7)),Assumptions!$C$48*Assumptions!$D$39*Assumptions!$E$39,0)</f>
        <v/>
      </c>
      <c r="Y72" s="57">
        <f>IF(AND(N(Assumptions!$D$39)&gt;0,Y4&gt;=((Assumptions!$C$39-1)*12+7)),Assumptions!$C$48*Assumptions!$D$39*Assumptions!$E$39,0)</f>
        <v/>
      </c>
      <c r="Z72" s="57">
        <f>IF(AND(N(Assumptions!$D$39)&gt;0,Z4&gt;=((Assumptions!$C$39-1)*12+7)),Assumptions!$C$48*Assumptions!$D$39*Assumptions!$E$39,0)</f>
        <v/>
      </c>
      <c r="AA72" s="57">
        <f>IF(AND(N(Assumptions!$D$39)&gt;0,AA4&gt;=((Assumptions!$C$39-1)*12+7)),Assumptions!$C$48*Assumptions!$D$39*Assumptions!$E$39,0)</f>
        <v/>
      </c>
      <c r="AB72" s="57">
        <f>IF(AND(N(Assumptions!$D$39)&gt;0,AB4&gt;=((Assumptions!$C$39-1)*12+7)),Assumptions!$C$48*Assumptions!$D$39*Assumptions!$E$39,0)</f>
        <v/>
      </c>
      <c r="AC72" s="57">
        <f>IF(AND(N(Assumptions!$D$39)&gt;0,AC4&gt;=((Assumptions!$C$39-1)*12+7)),Assumptions!$C$48*Assumptions!$D$39*Assumptions!$E$39,0)</f>
        <v/>
      </c>
      <c r="AD72" s="57">
        <f>IF(AND(N(Assumptions!$D$39)&gt;0,AD4&gt;=((Assumptions!$C$39-1)*12+7)),Assumptions!$C$48*Assumptions!$D$39*Assumptions!$E$39,0)</f>
        <v/>
      </c>
      <c r="AE72" s="57">
        <f>IF(AND(N(Assumptions!$D$39)&gt;0,AE4&gt;=((Assumptions!$C$39-1)*12+7)),Assumptions!$C$48*Assumptions!$D$39*Assumptions!$E$39,0)</f>
        <v/>
      </c>
      <c r="AF72" s="57">
        <f>IF(AND(N(Assumptions!$D$39)&gt;0,AF4&gt;=((Assumptions!$C$39-1)*12+7)),Assumptions!$C$48*Assumptions!$D$39*Assumptions!$E$39,0)</f>
        <v/>
      </c>
      <c r="AG72" s="57">
        <f>IF(AND(N(Assumptions!$D$39)&gt;0,AG4&gt;=((Assumptions!$C$39-1)*12+7)),Assumptions!$C$48*Assumptions!$D$39*Assumptions!$E$39,0)</f>
        <v/>
      </c>
      <c r="AH72" s="57">
        <f>IF(AND(N(Assumptions!$D$39)&gt;0,AH4&gt;=((Assumptions!$C$39-1)*12+7)),Assumptions!$C$48*Assumptions!$D$39*Assumptions!$E$39,0)</f>
        <v/>
      </c>
      <c r="AI72" s="57">
        <f>IF(AND(N(Assumptions!$D$39)&gt;0,AI4&gt;=((Assumptions!$C$39-1)*12+7)),Assumptions!$C$48*Assumptions!$D$39*Assumptions!$E$39,0)</f>
        <v/>
      </c>
      <c r="AJ72" s="57">
        <f>IF(AND(N(Assumptions!$D$39)&gt;0,AJ4&gt;=((Assumptions!$C$39-1)*12+7)),Assumptions!$C$48*Assumptions!$D$39*Assumptions!$E$39,0)</f>
        <v/>
      </c>
      <c r="AK72" s="57">
        <f>IF(AND(N(Assumptions!$D$39)&gt;0,AK4&gt;=((Assumptions!$C$39-1)*12+7)),Assumptions!$C$48*Assumptions!$D$39*Assumptions!$E$39,0)</f>
        <v/>
      </c>
      <c r="AL72" s="57">
        <f>IF(AND(N(Assumptions!$D$39)&gt;0,AL4&gt;=((Assumptions!$C$39-1)*12+7)),Assumptions!$C$48*Assumptions!$D$39*Assumptions!$E$39,0)</f>
        <v/>
      </c>
      <c r="AM72" s="57">
        <f>IF(AND(N(Assumptions!$D$39)&gt;0,AM4&gt;=((Assumptions!$C$39-1)*12+7)),Assumptions!$C$48*Assumptions!$D$39*Assumptions!$E$39,0)</f>
        <v/>
      </c>
      <c r="AN72" s="57">
        <f>IF(AND(N(Assumptions!$D$39)&gt;0,AN4&gt;=((Assumptions!$C$39-1)*12+7)),Assumptions!$C$48*Assumptions!$D$39*Assumptions!$E$39,0)</f>
        <v/>
      </c>
      <c r="AO72" s="57">
        <f>IF(AND(N(Assumptions!$D$39)&gt;0,AO4&gt;=((Assumptions!$C$39-1)*12+7)),Assumptions!$C$48*Assumptions!$D$39*Assumptions!$E$39,0)</f>
        <v/>
      </c>
      <c r="AP72" s="57">
        <f>IF(AND(N(Assumptions!$D$39)&gt;0,AP4&gt;=((Assumptions!$C$39-1)*12+7)),Assumptions!$C$48*Assumptions!$D$39*Assumptions!$E$39,0)</f>
        <v/>
      </c>
      <c r="AQ72" s="57">
        <f>IF(AND(N(Assumptions!$D$39)&gt;0,AQ4&gt;=((Assumptions!$C$39-1)*12+7)),Assumptions!$C$48*Assumptions!$D$39*Assumptions!$E$39,0)</f>
        <v/>
      </c>
      <c r="AR72" s="57">
        <f>IF(AND(N(Assumptions!$D$39)&gt;0,AR4&gt;=((Assumptions!$C$39-1)*12+7)),Assumptions!$C$48*Assumptions!$D$39*Assumptions!$E$39,0)</f>
        <v/>
      </c>
      <c r="AS72" s="57">
        <f>IF(AND(N(Assumptions!$D$39)&gt;0,AS4&gt;=((Assumptions!$C$39-1)*12+7)),Assumptions!$C$48*Assumptions!$D$39*Assumptions!$E$39,0)</f>
        <v/>
      </c>
      <c r="AT72" s="57">
        <f>IF(AND(N(Assumptions!$D$39)&gt;0,AT4&gt;=((Assumptions!$C$39-1)*12+7)),Assumptions!$C$48*Assumptions!$D$39*Assumptions!$E$39,0)</f>
        <v/>
      </c>
      <c r="AU72" s="57">
        <f>IF(AND(N(Assumptions!$D$39)&gt;0,AU4&gt;=((Assumptions!$C$39-1)*12+7)),Assumptions!$C$48*Assumptions!$D$39*Assumptions!$E$39,0)</f>
        <v/>
      </c>
      <c r="AV72" s="57">
        <f>IF(AND(N(Assumptions!$D$39)&gt;0,AV4&gt;=((Assumptions!$C$39-1)*12+7)),Assumptions!$C$48*Assumptions!$D$39*Assumptions!$E$39,0)</f>
        <v/>
      </c>
      <c r="AW72" s="57">
        <f>IF(AND(N(Assumptions!$D$39)&gt;0,AW4&gt;=((Assumptions!$C$39-1)*12+7)),Assumptions!$C$48*Assumptions!$D$39*Assumptions!$E$39,0)</f>
        <v/>
      </c>
      <c r="AX72" s="57">
        <f>IF(AND(N(Assumptions!$D$39)&gt;0,AX4&gt;=((Assumptions!$C$39-1)*12+7)),Assumptions!$C$48*Assumptions!$D$39*Assumptions!$E$39,0)</f>
        <v/>
      </c>
      <c r="AY72" s="57">
        <f>IF(AND(N(Assumptions!$D$39)&gt;0,AY4&gt;=((Assumptions!$C$39-1)*12+7)),Assumptions!$C$48*Assumptions!$D$39*Assumptions!$E$39,0)</f>
        <v/>
      </c>
      <c r="AZ72" s="57">
        <f>IF(AND(N(Assumptions!$D$39)&gt;0,AZ4&gt;=((Assumptions!$C$39-1)*12+7)),Assumptions!$C$48*Assumptions!$D$39*Assumptions!$E$39,0)</f>
        <v/>
      </c>
      <c r="BA72" s="57">
        <f>IF(AND(N(Assumptions!$D$39)&gt;0,BA4&gt;=((Assumptions!$C$39-1)*12+7)),Assumptions!$C$48*Assumptions!$D$39*Assumptions!$E$39,0)</f>
        <v/>
      </c>
      <c r="BB72" s="57">
        <f>IF(AND(N(Assumptions!$D$39)&gt;0,BB4&gt;=((Assumptions!$C$39-1)*12+7)),Assumptions!$C$48*Assumptions!$D$39*Assumptions!$E$39,0)</f>
        <v/>
      </c>
      <c r="BC72" s="57">
        <f>IF(AND(N(Assumptions!$D$39)&gt;0,BC4&gt;=((Assumptions!$C$39-1)*12+7)),Assumptions!$C$48*Assumptions!$D$39*Assumptions!$E$39,0)</f>
        <v/>
      </c>
      <c r="BD72" s="57">
        <f>IF(AND(N(Assumptions!$D$39)&gt;0,BD4&gt;=((Assumptions!$C$39-1)*12+7)),Assumptions!$C$48*Assumptions!$D$39*Assumptions!$E$39,0)</f>
        <v/>
      </c>
      <c r="BE72" s="57">
        <f>IF(AND(N(Assumptions!$D$39)&gt;0,BE4&gt;=((Assumptions!$C$39-1)*12+7)),Assumptions!$C$48*Assumptions!$D$39*Assumptions!$E$39,0)</f>
        <v/>
      </c>
      <c r="BF72" s="57">
        <f>IF(AND(N(Assumptions!$D$39)&gt;0,BF4&gt;=((Assumptions!$C$39-1)*12+7)),Assumptions!$C$48*Assumptions!$D$39*Assumptions!$E$39,0)</f>
        <v/>
      </c>
      <c r="BG72" s="57">
        <f>IF(AND(N(Assumptions!$D$39)&gt;0,BG4&gt;=((Assumptions!$C$39-1)*12+7)),Assumptions!$C$48*Assumptions!$D$39*Assumptions!$E$39,0)</f>
        <v/>
      </c>
      <c r="BH72" s="57">
        <f>IF(AND(N(Assumptions!$D$39)&gt;0,BH4&gt;=((Assumptions!$C$39-1)*12+7)),Assumptions!$C$48*Assumptions!$D$39*Assumptions!$E$39,0)</f>
        <v/>
      </c>
      <c r="BI72" s="57">
        <f>IF(AND(N(Assumptions!$D$39)&gt;0,BI4&gt;=((Assumptions!$C$39-1)*12+7)),Assumptions!$C$48*Assumptions!$D$39*Assumptions!$E$39,0)</f>
        <v/>
      </c>
      <c r="BJ72" s="57">
        <f>IF(AND(N(Assumptions!$D$39)&gt;0,BJ4&gt;=((Assumptions!$C$39-1)*12+7)),Assumptions!$C$48*Assumptions!$D$39*Assumptions!$E$39,0)</f>
        <v/>
      </c>
    </row>
    <row r="73">
      <c r="A73" s="43" t="n"/>
      <c r="B73" s="43" t="inlineStr">
        <is>
          <t>Add-On 6 Seller Rollover</t>
        </is>
      </c>
      <c r="C73" s="57">
        <f>IF(AND(N(Assumptions!$D$40)&gt;0,C4&gt;=((Assumptions!$C$40-1)*12+7)),Assumptions!$C$48*Assumptions!$D$40*Assumptions!$E$40,0)</f>
        <v/>
      </c>
      <c r="D73" s="57">
        <f>IF(AND(N(Assumptions!$D$40)&gt;0,D4&gt;=((Assumptions!$C$40-1)*12+7)),Assumptions!$C$48*Assumptions!$D$40*Assumptions!$E$40,0)</f>
        <v/>
      </c>
      <c r="E73" s="57">
        <f>IF(AND(N(Assumptions!$D$40)&gt;0,E4&gt;=((Assumptions!$C$40-1)*12+7)),Assumptions!$C$48*Assumptions!$D$40*Assumptions!$E$40,0)</f>
        <v/>
      </c>
      <c r="F73" s="57">
        <f>IF(AND(N(Assumptions!$D$40)&gt;0,F4&gt;=((Assumptions!$C$40-1)*12+7)),Assumptions!$C$48*Assumptions!$D$40*Assumptions!$E$40,0)</f>
        <v/>
      </c>
      <c r="G73" s="57">
        <f>IF(AND(N(Assumptions!$D$40)&gt;0,G4&gt;=((Assumptions!$C$40-1)*12+7)),Assumptions!$C$48*Assumptions!$D$40*Assumptions!$E$40,0)</f>
        <v/>
      </c>
      <c r="H73" s="57">
        <f>IF(AND(N(Assumptions!$D$40)&gt;0,H4&gt;=((Assumptions!$C$40-1)*12+7)),Assumptions!$C$48*Assumptions!$D$40*Assumptions!$E$40,0)</f>
        <v/>
      </c>
      <c r="I73" s="57">
        <f>IF(AND(N(Assumptions!$D$40)&gt;0,I4&gt;=((Assumptions!$C$40-1)*12+7)),Assumptions!$C$48*Assumptions!$D$40*Assumptions!$E$40,0)</f>
        <v/>
      </c>
      <c r="J73" s="57">
        <f>IF(AND(N(Assumptions!$D$40)&gt;0,J4&gt;=((Assumptions!$C$40-1)*12+7)),Assumptions!$C$48*Assumptions!$D$40*Assumptions!$E$40,0)</f>
        <v/>
      </c>
      <c r="K73" s="57">
        <f>IF(AND(N(Assumptions!$D$40)&gt;0,K4&gt;=((Assumptions!$C$40-1)*12+7)),Assumptions!$C$48*Assumptions!$D$40*Assumptions!$E$40,0)</f>
        <v/>
      </c>
      <c r="L73" s="57">
        <f>IF(AND(N(Assumptions!$D$40)&gt;0,L4&gt;=((Assumptions!$C$40-1)*12+7)),Assumptions!$C$48*Assumptions!$D$40*Assumptions!$E$40,0)</f>
        <v/>
      </c>
      <c r="M73" s="57">
        <f>IF(AND(N(Assumptions!$D$40)&gt;0,M4&gt;=((Assumptions!$C$40-1)*12+7)),Assumptions!$C$48*Assumptions!$D$40*Assumptions!$E$40,0)</f>
        <v/>
      </c>
      <c r="N73" s="57">
        <f>IF(AND(N(Assumptions!$D$40)&gt;0,N4&gt;=((Assumptions!$C$40-1)*12+7)),Assumptions!$C$48*Assumptions!$D$40*Assumptions!$E$40,0)</f>
        <v/>
      </c>
      <c r="O73" s="57">
        <f>IF(AND(N(Assumptions!$D$40)&gt;0,O4&gt;=((Assumptions!$C$40-1)*12+7)),Assumptions!$C$48*Assumptions!$D$40*Assumptions!$E$40,0)</f>
        <v/>
      </c>
      <c r="P73" s="57">
        <f>IF(AND(N(Assumptions!$D$40)&gt;0,P4&gt;=((Assumptions!$C$40-1)*12+7)),Assumptions!$C$48*Assumptions!$D$40*Assumptions!$E$40,0)</f>
        <v/>
      </c>
      <c r="Q73" s="57">
        <f>IF(AND(N(Assumptions!$D$40)&gt;0,Q4&gt;=((Assumptions!$C$40-1)*12+7)),Assumptions!$C$48*Assumptions!$D$40*Assumptions!$E$40,0)</f>
        <v/>
      </c>
      <c r="R73" s="57">
        <f>IF(AND(N(Assumptions!$D$40)&gt;0,R4&gt;=((Assumptions!$C$40-1)*12+7)),Assumptions!$C$48*Assumptions!$D$40*Assumptions!$E$40,0)</f>
        <v/>
      </c>
      <c r="S73" s="57">
        <f>IF(AND(N(Assumptions!$D$40)&gt;0,S4&gt;=((Assumptions!$C$40-1)*12+7)),Assumptions!$C$48*Assumptions!$D$40*Assumptions!$E$40,0)</f>
        <v/>
      </c>
      <c r="T73" s="57">
        <f>IF(AND(N(Assumptions!$D$40)&gt;0,T4&gt;=((Assumptions!$C$40-1)*12+7)),Assumptions!$C$48*Assumptions!$D$40*Assumptions!$E$40,0)</f>
        <v/>
      </c>
      <c r="U73" s="57">
        <f>IF(AND(N(Assumptions!$D$40)&gt;0,U4&gt;=((Assumptions!$C$40-1)*12+7)),Assumptions!$C$48*Assumptions!$D$40*Assumptions!$E$40,0)</f>
        <v/>
      </c>
      <c r="V73" s="57">
        <f>IF(AND(N(Assumptions!$D$40)&gt;0,V4&gt;=((Assumptions!$C$40-1)*12+7)),Assumptions!$C$48*Assumptions!$D$40*Assumptions!$E$40,0)</f>
        <v/>
      </c>
      <c r="W73" s="57">
        <f>IF(AND(N(Assumptions!$D$40)&gt;0,W4&gt;=((Assumptions!$C$40-1)*12+7)),Assumptions!$C$48*Assumptions!$D$40*Assumptions!$E$40,0)</f>
        <v/>
      </c>
      <c r="X73" s="57">
        <f>IF(AND(N(Assumptions!$D$40)&gt;0,X4&gt;=((Assumptions!$C$40-1)*12+7)),Assumptions!$C$48*Assumptions!$D$40*Assumptions!$E$40,0)</f>
        <v/>
      </c>
      <c r="Y73" s="57">
        <f>IF(AND(N(Assumptions!$D$40)&gt;0,Y4&gt;=((Assumptions!$C$40-1)*12+7)),Assumptions!$C$48*Assumptions!$D$40*Assumptions!$E$40,0)</f>
        <v/>
      </c>
      <c r="Z73" s="57">
        <f>IF(AND(N(Assumptions!$D$40)&gt;0,Z4&gt;=((Assumptions!$C$40-1)*12+7)),Assumptions!$C$48*Assumptions!$D$40*Assumptions!$E$40,0)</f>
        <v/>
      </c>
      <c r="AA73" s="57">
        <f>IF(AND(N(Assumptions!$D$40)&gt;0,AA4&gt;=((Assumptions!$C$40-1)*12+7)),Assumptions!$C$48*Assumptions!$D$40*Assumptions!$E$40,0)</f>
        <v/>
      </c>
      <c r="AB73" s="57">
        <f>IF(AND(N(Assumptions!$D$40)&gt;0,AB4&gt;=((Assumptions!$C$40-1)*12+7)),Assumptions!$C$48*Assumptions!$D$40*Assumptions!$E$40,0)</f>
        <v/>
      </c>
      <c r="AC73" s="57">
        <f>IF(AND(N(Assumptions!$D$40)&gt;0,AC4&gt;=((Assumptions!$C$40-1)*12+7)),Assumptions!$C$48*Assumptions!$D$40*Assumptions!$E$40,0)</f>
        <v/>
      </c>
      <c r="AD73" s="57">
        <f>IF(AND(N(Assumptions!$D$40)&gt;0,AD4&gt;=((Assumptions!$C$40-1)*12+7)),Assumptions!$C$48*Assumptions!$D$40*Assumptions!$E$40,0)</f>
        <v/>
      </c>
      <c r="AE73" s="57">
        <f>IF(AND(N(Assumptions!$D$40)&gt;0,AE4&gt;=((Assumptions!$C$40-1)*12+7)),Assumptions!$C$48*Assumptions!$D$40*Assumptions!$E$40,0)</f>
        <v/>
      </c>
      <c r="AF73" s="57">
        <f>IF(AND(N(Assumptions!$D$40)&gt;0,AF4&gt;=((Assumptions!$C$40-1)*12+7)),Assumptions!$C$48*Assumptions!$D$40*Assumptions!$E$40,0)</f>
        <v/>
      </c>
      <c r="AG73" s="57">
        <f>IF(AND(N(Assumptions!$D$40)&gt;0,AG4&gt;=((Assumptions!$C$40-1)*12+7)),Assumptions!$C$48*Assumptions!$D$40*Assumptions!$E$40,0)</f>
        <v/>
      </c>
      <c r="AH73" s="57">
        <f>IF(AND(N(Assumptions!$D$40)&gt;0,AH4&gt;=((Assumptions!$C$40-1)*12+7)),Assumptions!$C$48*Assumptions!$D$40*Assumptions!$E$40,0)</f>
        <v/>
      </c>
      <c r="AI73" s="57">
        <f>IF(AND(N(Assumptions!$D$40)&gt;0,AI4&gt;=((Assumptions!$C$40-1)*12+7)),Assumptions!$C$48*Assumptions!$D$40*Assumptions!$E$40,0)</f>
        <v/>
      </c>
      <c r="AJ73" s="57">
        <f>IF(AND(N(Assumptions!$D$40)&gt;0,AJ4&gt;=((Assumptions!$C$40-1)*12+7)),Assumptions!$C$48*Assumptions!$D$40*Assumptions!$E$40,0)</f>
        <v/>
      </c>
      <c r="AK73" s="57">
        <f>IF(AND(N(Assumptions!$D$40)&gt;0,AK4&gt;=((Assumptions!$C$40-1)*12+7)),Assumptions!$C$48*Assumptions!$D$40*Assumptions!$E$40,0)</f>
        <v/>
      </c>
      <c r="AL73" s="57">
        <f>IF(AND(N(Assumptions!$D$40)&gt;0,AL4&gt;=((Assumptions!$C$40-1)*12+7)),Assumptions!$C$48*Assumptions!$D$40*Assumptions!$E$40,0)</f>
        <v/>
      </c>
      <c r="AM73" s="57">
        <f>IF(AND(N(Assumptions!$D$40)&gt;0,AM4&gt;=((Assumptions!$C$40-1)*12+7)),Assumptions!$C$48*Assumptions!$D$40*Assumptions!$E$40,0)</f>
        <v/>
      </c>
      <c r="AN73" s="57">
        <f>IF(AND(N(Assumptions!$D$40)&gt;0,AN4&gt;=((Assumptions!$C$40-1)*12+7)),Assumptions!$C$48*Assumptions!$D$40*Assumptions!$E$40,0)</f>
        <v/>
      </c>
      <c r="AO73" s="57">
        <f>IF(AND(N(Assumptions!$D$40)&gt;0,AO4&gt;=((Assumptions!$C$40-1)*12+7)),Assumptions!$C$48*Assumptions!$D$40*Assumptions!$E$40,0)</f>
        <v/>
      </c>
      <c r="AP73" s="57">
        <f>IF(AND(N(Assumptions!$D$40)&gt;0,AP4&gt;=((Assumptions!$C$40-1)*12+7)),Assumptions!$C$48*Assumptions!$D$40*Assumptions!$E$40,0)</f>
        <v/>
      </c>
      <c r="AQ73" s="57">
        <f>IF(AND(N(Assumptions!$D$40)&gt;0,AQ4&gt;=((Assumptions!$C$40-1)*12+7)),Assumptions!$C$48*Assumptions!$D$40*Assumptions!$E$40,0)</f>
        <v/>
      </c>
      <c r="AR73" s="57">
        <f>IF(AND(N(Assumptions!$D$40)&gt;0,AR4&gt;=((Assumptions!$C$40-1)*12+7)),Assumptions!$C$48*Assumptions!$D$40*Assumptions!$E$40,0)</f>
        <v/>
      </c>
      <c r="AS73" s="57">
        <f>IF(AND(N(Assumptions!$D$40)&gt;0,AS4&gt;=((Assumptions!$C$40-1)*12+7)),Assumptions!$C$48*Assumptions!$D$40*Assumptions!$E$40,0)</f>
        <v/>
      </c>
      <c r="AT73" s="57">
        <f>IF(AND(N(Assumptions!$D$40)&gt;0,AT4&gt;=((Assumptions!$C$40-1)*12+7)),Assumptions!$C$48*Assumptions!$D$40*Assumptions!$E$40,0)</f>
        <v/>
      </c>
      <c r="AU73" s="57">
        <f>IF(AND(N(Assumptions!$D$40)&gt;0,AU4&gt;=((Assumptions!$C$40-1)*12+7)),Assumptions!$C$48*Assumptions!$D$40*Assumptions!$E$40,0)</f>
        <v/>
      </c>
      <c r="AV73" s="57">
        <f>IF(AND(N(Assumptions!$D$40)&gt;0,AV4&gt;=((Assumptions!$C$40-1)*12+7)),Assumptions!$C$48*Assumptions!$D$40*Assumptions!$E$40,0)</f>
        <v/>
      </c>
      <c r="AW73" s="57">
        <f>IF(AND(N(Assumptions!$D$40)&gt;0,AW4&gt;=((Assumptions!$C$40-1)*12+7)),Assumptions!$C$48*Assumptions!$D$40*Assumptions!$E$40,0)</f>
        <v/>
      </c>
      <c r="AX73" s="57">
        <f>IF(AND(N(Assumptions!$D$40)&gt;0,AX4&gt;=((Assumptions!$C$40-1)*12+7)),Assumptions!$C$48*Assumptions!$D$40*Assumptions!$E$40,0)</f>
        <v/>
      </c>
      <c r="AY73" s="57">
        <f>IF(AND(N(Assumptions!$D$40)&gt;0,AY4&gt;=((Assumptions!$C$40-1)*12+7)),Assumptions!$C$48*Assumptions!$D$40*Assumptions!$E$40,0)</f>
        <v/>
      </c>
      <c r="AZ73" s="57">
        <f>IF(AND(N(Assumptions!$D$40)&gt;0,AZ4&gt;=((Assumptions!$C$40-1)*12+7)),Assumptions!$C$48*Assumptions!$D$40*Assumptions!$E$40,0)</f>
        <v/>
      </c>
      <c r="BA73" s="57">
        <f>IF(AND(N(Assumptions!$D$40)&gt;0,BA4&gt;=((Assumptions!$C$40-1)*12+7)),Assumptions!$C$48*Assumptions!$D$40*Assumptions!$E$40,0)</f>
        <v/>
      </c>
      <c r="BB73" s="57">
        <f>IF(AND(N(Assumptions!$D$40)&gt;0,BB4&gt;=((Assumptions!$C$40-1)*12+7)),Assumptions!$C$48*Assumptions!$D$40*Assumptions!$E$40,0)</f>
        <v/>
      </c>
      <c r="BC73" s="57">
        <f>IF(AND(N(Assumptions!$D$40)&gt;0,BC4&gt;=((Assumptions!$C$40-1)*12+7)),Assumptions!$C$48*Assumptions!$D$40*Assumptions!$E$40,0)</f>
        <v/>
      </c>
      <c r="BD73" s="57">
        <f>IF(AND(N(Assumptions!$D$40)&gt;0,BD4&gt;=((Assumptions!$C$40-1)*12+7)),Assumptions!$C$48*Assumptions!$D$40*Assumptions!$E$40,0)</f>
        <v/>
      </c>
      <c r="BE73" s="57">
        <f>IF(AND(N(Assumptions!$D$40)&gt;0,BE4&gt;=((Assumptions!$C$40-1)*12+7)),Assumptions!$C$48*Assumptions!$D$40*Assumptions!$E$40,0)</f>
        <v/>
      </c>
      <c r="BF73" s="57">
        <f>IF(AND(N(Assumptions!$D$40)&gt;0,BF4&gt;=((Assumptions!$C$40-1)*12+7)),Assumptions!$C$48*Assumptions!$D$40*Assumptions!$E$40,0)</f>
        <v/>
      </c>
      <c r="BG73" s="57">
        <f>IF(AND(N(Assumptions!$D$40)&gt;0,BG4&gt;=((Assumptions!$C$40-1)*12+7)),Assumptions!$C$48*Assumptions!$D$40*Assumptions!$E$40,0)</f>
        <v/>
      </c>
      <c r="BH73" s="57">
        <f>IF(AND(N(Assumptions!$D$40)&gt;0,BH4&gt;=((Assumptions!$C$40-1)*12+7)),Assumptions!$C$48*Assumptions!$D$40*Assumptions!$E$40,0)</f>
        <v/>
      </c>
      <c r="BI73" s="57">
        <f>IF(AND(N(Assumptions!$D$40)&gt;0,BI4&gt;=((Assumptions!$C$40-1)*12+7)),Assumptions!$C$48*Assumptions!$D$40*Assumptions!$E$40,0)</f>
        <v/>
      </c>
      <c r="BJ73" s="57">
        <f>IF(AND(N(Assumptions!$D$40)&gt;0,BJ4&gt;=((Assumptions!$C$40-1)*12+7)),Assumptions!$C$48*Assumptions!$D$40*Assumptions!$E$40,0)</f>
        <v/>
      </c>
    </row>
    <row r="74">
      <c r="A74" s="43" t="n"/>
      <c r="B74" s="43" t="inlineStr">
        <is>
          <t>Add-On 7 Seller Rollover</t>
        </is>
      </c>
      <c r="C74" s="57">
        <f>IF(AND(N(Assumptions!$D$41)&gt;0,C4&gt;=((Assumptions!$C$41-1)*12+7)),Assumptions!$C$48*Assumptions!$D$41*Assumptions!$E$41,0)</f>
        <v/>
      </c>
      <c r="D74" s="57">
        <f>IF(AND(N(Assumptions!$D$41)&gt;0,D4&gt;=((Assumptions!$C$41-1)*12+7)),Assumptions!$C$48*Assumptions!$D$41*Assumptions!$E$41,0)</f>
        <v/>
      </c>
      <c r="E74" s="57">
        <f>IF(AND(N(Assumptions!$D$41)&gt;0,E4&gt;=((Assumptions!$C$41-1)*12+7)),Assumptions!$C$48*Assumptions!$D$41*Assumptions!$E$41,0)</f>
        <v/>
      </c>
      <c r="F74" s="57">
        <f>IF(AND(N(Assumptions!$D$41)&gt;0,F4&gt;=((Assumptions!$C$41-1)*12+7)),Assumptions!$C$48*Assumptions!$D$41*Assumptions!$E$41,0)</f>
        <v/>
      </c>
      <c r="G74" s="57">
        <f>IF(AND(N(Assumptions!$D$41)&gt;0,G4&gt;=((Assumptions!$C$41-1)*12+7)),Assumptions!$C$48*Assumptions!$D$41*Assumptions!$E$41,0)</f>
        <v/>
      </c>
      <c r="H74" s="57">
        <f>IF(AND(N(Assumptions!$D$41)&gt;0,H4&gt;=((Assumptions!$C$41-1)*12+7)),Assumptions!$C$48*Assumptions!$D$41*Assumptions!$E$41,0)</f>
        <v/>
      </c>
      <c r="I74" s="57">
        <f>IF(AND(N(Assumptions!$D$41)&gt;0,I4&gt;=((Assumptions!$C$41-1)*12+7)),Assumptions!$C$48*Assumptions!$D$41*Assumptions!$E$41,0)</f>
        <v/>
      </c>
      <c r="J74" s="57">
        <f>IF(AND(N(Assumptions!$D$41)&gt;0,J4&gt;=((Assumptions!$C$41-1)*12+7)),Assumptions!$C$48*Assumptions!$D$41*Assumptions!$E$41,0)</f>
        <v/>
      </c>
      <c r="K74" s="57">
        <f>IF(AND(N(Assumptions!$D$41)&gt;0,K4&gt;=((Assumptions!$C$41-1)*12+7)),Assumptions!$C$48*Assumptions!$D$41*Assumptions!$E$41,0)</f>
        <v/>
      </c>
      <c r="L74" s="57">
        <f>IF(AND(N(Assumptions!$D$41)&gt;0,L4&gt;=((Assumptions!$C$41-1)*12+7)),Assumptions!$C$48*Assumptions!$D$41*Assumptions!$E$41,0)</f>
        <v/>
      </c>
      <c r="M74" s="57">
        <f>IF(AND(N(Assumptions!$D$41)&gt;0,M4&gt;=((Assumptions!$C$41-1)*12+7)),Assumptions!$C$48*Assumptions!$D$41*Assumptions!$E$41,0)</f>
        <v/>
      </c>
      <c r="N74" s="57">
        <f>IF(AND(N(Assumptions!$D$41)&gt;0,N4&gt;=((Assumptions!$C$41-1)*12+7)),Assumptions!$C$48*Assumptions!$D$41*Assumptions!$E$41,0)</f>
        <v/>
      </c>
      <c r="O74" s="57">
        <f>IF(AND(N(Assumptions!$D$41)&gt;0,O4&gt;=((Assumptions!$C$41-1)*12+7)),Assumptions!$C$48*Assumptions!$D$41*Assumptions!$E$41,0)</f>
        <v/>
      </c>
      <c r="P74" s="57">
        <f>IF(AND(N(Assumptions!$D$41)&gt;0,P4&gt;=((Assumptions!$C$41-1)*12+7)),Assumptions!$C$48*Assumptions!$D$41*Assumptions!$E$41,0)</f>
        <v/>
      </c>
      <c r="Q74" s="57">
        <f>IF(AND(N(Assumptions!$D$41)&gt;0,Q4&gt;=((Assumptions!$C$41-1)*12+7)),Assumptions!$C$48*Assumptions!$D$41*Assumptions!$E$41,0)</f>
        <v/>
      </c>
      <c r="R74" s="57">
        <f>IF(AND(N(Assumptions!$D$41)&gt;0,R4&gt;=((Assumptions!$C$41-1)*12+7)),Assumptions!$C$48*Assumptions!$D$41*Assumptions!$E$41,0)</f>
        <v/>
      </c>
      <c r="S74" s="57">
        <f>IF(AND(N(Assumptions!$D$41)&gt;0,S4&gt;=((Assumptions!$C$41-1)*12+7)),Assumptions!$C$48*Assumptions!$D$41*Assumptions!$E$41,0)</f>
        <v/>
      </c>
      <c r="T74" s="57">
        <f>IF(AND(N(Assumptions!$D$41)&gt;0,T4&gt;=((Assumptions!$C$41-1)*12+7)),Assumptions!$C$48*Assumptions!$D$41*Assumptions!$E$41,0)</f>
        <v/>
      </c>
      <c r="U74" s="57">
        <f>IF(AND(N(Assumptions!$D$41)&gt;0,U4&gt;=((Assumptions!$C$41-1)*12+7)),Assumptions!$C$48*Assumptions!$D$41*Assumptions!$E$41,0)</f>
        <v/>
      </c>
      <c r="V74" s="57">
        <f>IF(AND(N(Assumptions!$D$41)&gt;0,V4&gt;=((Assumptions!$C$41-1)*12+7)),Assumptions!$C$48*Assumptions!$D$41*Assumptions!$E$41,0)</f>
        <v/>
      </c>
      <c r="W74" s="57">
        <f>IF(AND(N(Assumptions!$D$41)&gt;0,W4&gt;=((Assumptions!$C$41-1)*12+7)),Assumptions!$C$48*Assumptions!$D$41*Assumptions!$E$41,0)</f>
        <v/>
      </c>
      <c r="X74" s="57">
        <f>IF(AND(N(Assumptions!$D$41)&gt;0,X4&gt;=((Assumptions!$C$41-1)*12+7)),Assumptions!$C$48*Assumptions!$D$41*Assumptions!$E$41,0)</f>
        <v/>
      </c>
      <c r="Y74" s="57">
        <f>IF(AND(N(Assumptions!$D$41)&gt;0,Y4&gt;=((Assumptions!$C$41-1)*12+7)),Assumptions!$C$48*Assumptions!$D$41*Assumptions!$E$41,0)</f>
        <v/>
      </c>
      <c r="Z74" s="57">
        <f>IF(AND(N(Assumptions!$D$41)&gt;0,Z4&gt;=((Assumptions!$C$41-1)*12+7)),Assumptions!$C$48*Assumptions!$D$41*Assumptions!$E$41,0)</f>
        <v/>
      </c>
      <c r="AA74" s="57">
        <f>IF(AND(N(Assumptions!$D$41)&gt;0,AA4&gt;=((Assumptions!$C$41-1)*12+7)),Assumptions!$C$48*Assumptions!$D$41*Assumptions!$E$41,0)</f>
        <v/>
      </c>
      <c r="AB74" s="57">
        <f>IF(AND(N(Assumptions!$D$41)&gt;0,AB4&gt;=((Assumptions!$C$41-1)*12+7)),Assumptions!$C$48*Assumptions!$D$41*Assumptions!$E$41,0)</f>
        <v/>
      </c>
      <c r="AC74" s="57">
        <f>IF(AND(N(Assumptions!$D$41)&gt;0,AC4&gt;=((Assumptions!$C$41-1)*12+7)),Assumptions!$C$48*Assumptions!$D$41*Assumptions!$E$41,0)</f>
        <v/>
      </c>
      <c r="AD74" s="57">
        <f>IF(AND(N(Assumptions!$D$41)&gt;0,AD4&gt;=((Assumptions!$C$41-1)*12+7)),Assumptions!$C$48*Assumptions!$D$41*Assumptions!$E$41,0)</f>
        <v/>
      </c>
      <c r="AE74" s="57">
        <f>IF(AND(N(Assumptions!$D$41)&gt;0,AE4&gt;=((Assumptions!$C$41-1)*12+7)),Assumptions!$C$48*Assumptions!$D$41*Assumptions!$E$41,0)</f>
        <v/>
      </c>
      <c r="AF74" s="57">
        <f>IF(AND(N(Assumptions!$D$41)&gt;0,AF4&gt;=((Assumptions!$C$41-1)*12+7)),Assumptions!$C$48*Assumptions!$D$41*Assumptions!$E$41,0)</f>
        <v/>
      </c>
      <c r="AG74" s="57">
        <f>IF(AND(N(Assumptions!$D$41)&gt;0,AG4&gt;=((Assumptions!$C$41-1)*12+7)),Assumptions!$C$48*Assumptions!$D$41*Assumptions!$E$41,0)</f>
        <v/>
      </c>
      <c r="AH74" s="57">
        <f>IF(AND(N(Assumptions!$D$41)&gt;0,AH4&gt;=((Assumptions!$C$41-1)*12+7)),Assumptions!$C$48*Assumptions!$D$41*Assumptions!$E$41,0)</f>
        <v/>
      </c>
      <c r="AI74" s="57">
        <f>IF(AND(N(Assumptions!$D$41)&gt;0,AI4&gt;=((Assumptions!$C$41-1)*12+7)),Assumptions!$C$48*Assumptions!$D$41*Assumptions!$E$41,0)</f>
        <v/>
      </c>
      <c r="AJ74" s="57">
        <f>IF(AND(N(Assumptions!$D$41)&gt;0,AJ4&gt;=((Assumptions!$C$41-1)*12+7)),Assumptions!$C$48*Assumptions!$D$41*Assumptions!$E$41,0)</f>
        <v/>
      </c>
      <c r="AK74" s="57">
        <f>IF(AND(N(Assumptions!$D$41)&gt;0,AK4&gt;=((Assumptions!$C$41-1)*12+7)),Assumptions!$C$48*Assumptions!$D$41*Assumptions!$E$41,0)</f>
        <v/>
      </c>
      <c r="AL74" s="57">
        <f>IF(AND(N(Assumptions!$D$41)&gt;0,AL4&gt;=((Assumptions!$C$41-1)*12+7)),Assumptions!$C$48*Assumptions!$D$41*Assumptions!$E$41,0)</f>
        <v/>
      </c>
      <c r="AM74" s="57">
        <f>IF(AND(N(Assumptions!$D$41)&gt;0,AM4&gt;=((Assumptions!$C$41-1)*12+7)),Assumptions!$C$48*Assumptions!$D$41*Assumptions!$E$41,0)</f>
        <v/>
      </c>
      <c r="AN74" s="57">
        <f>IF(AND(N(Assumptions!$D$41)&gt;0,AN4&gt;=((Assumptions!$C$41-1)*12+7)),Assumptions!$C$48*Assumptions!$D$41*Assumptions!$E$41,0)</f>
        <v/>
      </c>
      <c r="AO74" s="57">
        <f>IF(AND(N(Assumptions!$D$41)&gt;0,AO4&gt;=((Assumptions!$C$41-1)*12+7)),Assumptions!$C$48*Assumptions!$D$41*Assumptions!$E$41,0)</f>
        <v/>
      </c>
      <c r="AP74" s="57">
        <f>IF(AND(N(Assumptions!$D$41)&gt;0,AP4&gt;=((Assumptions!$C$41-1)*12+7)),Assumptions!$C$48*Assumptions!$D$41*Assumptions!$E$41,0)</f>
        <v/>
      </c>
      <c r="AQ74" s="57">
        <f>IF(AND(N(Assumptions!$D$41)&gt;0,AQ4&gt;=((Assumptions!$C$41-1)*12+7)),Assumptions!$C$48*Assumptions!$D$41*Assumptions!$E$41,0)</f>
        <v/>
      </c>
      <c r="AR74" s="57">
        <f>IF(AND(N(Assumptions!$D$41)&gt;0,AR4&gt;=((Assumptions!$C$41-1)*12+7)),Assumptions!$C$48*Assumptions!$D$41*Assumptions!$E$41,0)</f>
        <v/>
      </c>
      <c r="AS74" s="57">
        <f>IF(AND(N(Assumptions!$D$41)&gt;0,AS4&gt;=((Assumptions!$C$41-1)*12+7)),Assumptions!$C$48*Assumptions!$D$41*Assumptions!$E$41,0)</f>
        <v/>
      </c>
      <c r="AT74" s="57">
        <f>IF(AND(N(Assumptions!$D$41)&gt;0,AT4&gt;=((Assumptions!$C$41-1)*12+7)),Assumptions!$C$48*Assumptions!$D$41*Assumptions!$E$41,0)</f>
        <v/>
      </c>
      <c r="AU74" s="57">
        <f>IF(AND(N(Assumptions!$D$41)&gt;0,AU4&gt;=((Assumptions!$C$41-1)*12+7)),Assumptions!$C$48*Assumptions!$D$41*Assumptions!$E$41,0)</f>
        <v/>
      </c>
      <c r="AV74" s="57">
        <f>IF(AND(N(Assumptions!$D$41)&gt;0,AV4&gt;=((Assumptions!$C$41-1)*12+7)),Assumptions!$C$48*Assumptions!$D$41*Assumptions!$E$41,0)</f>
        <v/>
      </c>
      <c r="AW74" s="57">
        <f>IF(AND(N(Assumptions!$D$41)&gt;0,AW4&gt;=((Assumptions!$C$41-1)*12+7)),Assumptions!$C$48*Assumptions!$D$41*Assumptions!$E$41,0)</f>
        <v/>
      </c>
      <c r="AX74" s="57">
        <f>IF(AND(N(Assumptions!$D$41)&gt;0,AX4&gt;=((Assumptions!$C$41-1)*12+7)),Assumptions!$C$48*Assumptions!$D$41*Assumptions!$E$41,0)</f>
        <v/>
      </c>
      <c r="AY74" s="57">
        <f>IF(AND(N(Assumptions!$D$41)&gt;0,AY4&gt;=((Assumptions!$C$41-1)*12+7)),Assumptions!$C$48*Assumptions!$D$41*Assumptions!$E$41,0)</f>
        <v/>
      </c>
      <c r="AZ74" s="57">
        <f>IF(AND(N(Assumptions!$D$41)&gt;0,AZ4&gt;=((Assumptions!$C$41-1)*12+7)),Assumptions!$C$48*Assumptions!$D$41*Assumptions!$E$41,0)</f>
        <v/>
      </c>
      <c r="BA74" s="57">
        <f>IF(AND(N(Assumptions!$D$41)&gt;0,BA4&gt;=((Assumptions!$C$41-1)*12+7)),Assumptions!$C$48*Assumptions!$D$41*Assumptions!$E$41,0)</f>
        <v/>
      </c>
      <c r="BB74" s="57">
        <f>IF(AND(N(Assumptions!$D$41)&gt;0,BB4&gt;=((Assumptions!$C$41-1)*12+7)),Assumptions!$C$48*Assumptions!$D$41*Assumptions!$E$41,0)</f>
        <v/>
      </c>
      <c r="BC74" s="57">
        <f>IF(AND(N(Assumptions!$D$41)&gt;0,BC4&gt;=((Assumptions!$C$41-1)*12+7)),Assumptions!$C$48*Assumptions!$D$41*Assumptions!$E$41,0)</f>
        <v/>
      </c>
      <c r="BD74" s="57">
        <f>IF(AND(N(Assumptions!$D$41)&gt;0,BD4&gt;=((Assumptions!$C$41-1)*12+7)),Assumptions!$C$48*Assumptions!$D$41*Assumptions!$E$41,0)</f>
        <v/>
      </c>
      <c r="BE74" s="57">
        <f>IF(AND(N(Assumptions!$D$41)&gt;0,BE4&gt;=((Assumptions!$C$41-1)*12+7)),Assumptions!$C$48*Assumptions!$D$41*Assumptions!$E$41,0)</f>
        <v/>
      </c>
      <c r="BF74" s="57">
        <f>IF(AND(N(Assumptions!$D$41)&gt;0,BF4&gt;=((Assumptions!$C$41-1)*12+7)),Assumptions!$C$48*Assumptions!$D$41*Assumptions!$E$41,0)</f>
        <v/>
      </c>
      <c r="BG74" s="57">
        <f>IF(AND(N(Assumptions!$D$41)&gt;0,BG4&gt;=((Assumptions!$C$41-1)*12+7)),Assumptions!$C$48*Assumptions!$D$41*Assumptions!$E$41,0)</f>
        <v/>
      </c>
      <c r="BH74" s="57">
        <f>IF(AND(N(Assumptions!$D$41)&gt;0,BH4&gt;=((Assumptions!$C$41-1)*12+7)),Assumptions!$C$48*Assumptions!$D$41*Assumptions!$E$41,0)</f>
        <v/>
      </c>
      <c r="BI74" s="57">
        <f>IF(AND(N(Assumptions!$D$41)&gt;0,BI4&gt;=((Assumptions!$C$41-1)*12+7)),Assumptions!$C$48*Assumptions!$D$41*Assumptions!$E$41,0)</f>
        <v/>
      </c>
      <c r="BJ74" s="57">
        <f>IF(AND(N(Assumptions!$D$41)&gt;0,BJ4&gt;=((Assumptions!$C$41-1)*12+7)),Assumptions!$C$48*Assumptions!$D$41*Assumptions!$E$41,0)</f>
        <v/>
      </c>
    </row>
    <row r="75">
      <c r="A75" s="43" t="n"/>
      <c r="B75" s="43" t="inlineStr">
        <is>
          <t>Add-On 8 Seller Rollover</t>
        </is>
      </c>
      <c r="C75" s="57">
        <f>IF(AND(N(Assumptions!$D$42)&gt;0,C4&gt;=((Assumptions!$C$42-1)*12+7)),Assumptions!$C$48*Assumptions!$D$42*Assumptions!$E$42,0)</f>
        <v/>
      </c>
      <c r="D75" s="57">
        <f>IF(AND(N(Assumptions!$D$42)&gt;0,D4&gt;=((Assumptions!$C$42-1)*12+7)),Assumptions!$C$48*Assumptions!$D$42*Assumptions!$E$42,0)</f>
        <v/>
      </c>
      <c r="E75" s="57">
        <f>IF(AND(N(Assumptions!$D$42)&gt;0,E4&gt;=((Assumptions!$C$42-1)*12+7)),Assumptions!$C$48*Assumptions!$D$42*Assumptions!$E$42,0)</f>
        <v/>
      </c>
      <c r="F75" s="57">
        <f>IF(AND(N(Assumptions!$D$42)&gt;0,F4&gt;=((Assumptions!$C$42-1)*12+7)),Assumptions!$C$48*Assumptions!$D$42*Assumptions!$E$42,0)</f>
        <v/>
      </c>
      <c r="G75" s="57">
        <f>IF(AND(N(Assumptions!$D$42)&gt;0,G4&gt;=((Assumptions!$C$42-1)*12+7)),Assumptions!$C$48*Assumptions!$D$42*Assumptions!$E$42,0)</f>
        <v/>
      </c>
      <c r="H75" s="57">
        <f>IF(AND(N(Assumptions!$D$42)&gt;0,H4&gt;=((Assumptions!$C$42-1)*12+7)),Assumptions!$C$48*Assumptions!$D$42*Assumptions!$E$42,0)</f>
        <v/>
      </c>
      <c r="I75" s="57">
        <f>IF(AND(N(Assumptions!$D$42)&gt;0,I4&gt;=((Assumptions!$C$42-1)*12+7)),Assumptions!$C$48*Assumptions!$D$42*Assumptions!$E$42,0)</f>
        <v/>
      </c>
      <c r="J75" s="57">
        <f>IF(AND(N(Assumptions!$D$42)&gt;0,J4&gt;=((Assumptions!$C$42-1)*12+7)),Assumptions!$C$48*Assumptions!$D$42*Assumptions!$E$42,0)</f>
        <v/>
      </c>
      <c r="K75" s="57">
        <f>IF(AND(N(Assumptions!$D$42)&gt;0,K4&gt;=((Assumptions!$C$42-1)*12+7)),Assumptions!$C$48*Assumptions!$D$42*Assumptions!$E$42,0)</f>
        <v/>
      </c>
      <c r="L75" s="57">
        <f>IF(AND(N(Assumptions!$D$42)&gt;0,L4&gt;=((Assumptions!$C$42-1)*12+7)),Assumptions!$C$48*Assumptions!$D$42*Assumptions!$E$42,0)</f>
        <v/>
      </c>
      <c r="M75" s="57">
        <f>IF(AND(N(Assumptions!$D$42)&gt;0,M4&gt;=((Assumptions!$C$42-1)*12+7)),Assumptions!$C$48*Assumptions!$D$42*Assumptions!$E$42,0)</f>
        <v/>
      </c>
      <c r="N75" s="57">
        <f>IF(AND(N(Assumptions!$D$42)&gt;0,N4&gt;=((Assumptions!$C$42-1)*12+7)),Assumptions!$C$48*Assumptions!$D$42*Assumptions!$E$42,0)</f>
        <v/>
      </c>
      <c r="O75" s="57">
        <f>IF(AND(N(Assumptions!$D$42)&gt;0,O4&gt;=((Assumptions!$C$42-1)*12+7)),Assumptions!$C$48*Assumptions!$D$42*Assumptions!$E$42,0)</f>
        <v/>
      </c>
      <c r="P75" s="57">
        <f>IF(AND(N(Assumptions!$D$42)&gt;0,P4&gt;=((Assumptions!$C$42-1)*12+7)),Assumptions!$C$48*Assumptions!$D$42*Assumptions!$E$42,0)</f>
        <v/>
      </c>
      <c r="Q75" s="57">
        <f>IF(AND(N(Assumptions!$D$42)&gt;0,Q4&gt;=((Assumptions!$C$42-1)*12+7)),Assumptions!$C$48*Assumptions!$D$42*Assumptions!$E$42,0)</f>
        <v/>
      </c>
      <c r="R75" s="57">
        <f>IF(AND(N(Assumptions!$D$42)&gt;0,R4&gt;=((Assumptions!$C$42-1)*12+7)),Assumptions!$C$48*Assumptions!$D$42*Assumptions!$E$42,0)</f>
        <v/>
      </c>
      <c r="S75" s="57">
        <f>IF(AND(N(Assumptions!$D$42)&gt;0,S4&gt;=((Assumptions!$C$42-1)*12+7)),Assumptions!$C$48*Assumptions!$D$42*Assumptions!$E$42,0)</f>
        <v/>
      </c>
      <c r="T75" s="57">
        <f>IF(AND(N(Assumptions!$D$42)&gt;0,T4&gt;=((Assumptions!$C$42-1)*12+7)),Assumptions!$C$48*Assumptions!$D$42*Assumptions!$E$42,0)</f>
        <v/>
      </c>
      <c r="U75" s="57">
        <f>IF(AND(N(Assumptions!$D$42)&gt;0,U4&gt;=((Assumptions!$C$42-1)*12+7)),Assumptions!$C$48*Assumptions!$D$42*Assumptions!$E$42,0)</f>
        <v/>
      </c>
      <c r="V75" s="57">
        <f>IF(AND(N(Assumptions!$D$42)&gt;0,V4&gt;=((Assumptions!$C$42-1)*12+7)),Assumptions!$C$48*Assumptions!$D$42*Assumptions!$E$42,0)</f>
        <v/>
      </c>
      <c r="W75" s="57">
        <f>IF(AND(N(Assumptions!$D$42)&gt;0,W4&gt;=((Assumptions!$C$42-1)*12+7)),Assumptions!$C$48*Assumptions!$D$42*Assumptions!$E$42,0)</f>
        <v/>
      </c>
      <c r="X75" s="57">
        <f>IF(AND(N(Assumptions!$D$42)&gt;0,X4&gt;=((Assumptions!$C$42-1)*12+7)),Assumptions!$C$48*Assumptions!$D$42*Assumptions!$E$42,0)</f>
        <v/>
      </c>
      <c r="Y75" s="57">
        <f>IF(AND(N(Assumptions!$D$42)&gt;0,Y4&gt;=((Assumptions!$C$42-1)*12+7)),Assumptions!$C$48*Assumptions!$D$42*Assumptions!$E$42,0)</f>
        <v/>
      </c>
      <c r="Z75" s="57">
        <f>IF(AND(N(Assumptions!$D$42)&gt;0,Z4&gt;=((Assumptions!$C$42-1)*12+7)),Assumptions!$C$48*Assumptions!$D$42*Assumptions!$E$42,0)</f>
        <v/>
      </c>
      <c r="AA75" s="57">
        <f>IF(AND(N(Assumptions!$D$42)&gt;0,AA4&gt;=((Assumptions!$C$42-1)*12+7)),Assumptions!$C$48*Assumptions!$D$42*Assumptions!$E$42,0)</f>
        <v/>
      </c>
      <c r="AB75" s="57">
        <f>IF(AND(N(Assumptions!$D$42)&gt;0,AB4&gt;=((Assumptions!$C$42-1)*12+7)),Assumptions!$C$48*Assumptions!$D$42*Assumptions!$E$42,0)</f>
        <v/>
      </c>
      <c r="AC75" s="57">
        <f>IF(AND(N(Assumptions!$D$42)&gt;0,AC4&gt;=((Assumptions!$C$42-1)*12+7)),Assumptions!$C$48*Assumptions!$D$42*Assumptions!$E$42,0)</f>
        <v/>
      </c>
      <c r="AD75" s="57">
        <f>IF(AND(N(Assumptions!$D$42)&gt;0,AD4&gt;=((Assumptions!$C$42-1)*12+7)),Assumptions!$C$48*Assumptions!$D$42*Assumptions!$E$42,0)</f>
        <v/>
      </c>
      <c r="AE75" s="57">
        <f>IF(AND(N(Assumptions!$D$42)&gt;0,AE4&gt;=((Assumptions!$C$42-1)*12+7)),Assumptions!$C$48*Assumptions!$D$42*Assumptions!$E$42,0)</f>
        <v/>
      </c>
      <c r="AF75" s="57">
        <f>IF(AND(N(Assumptions!$D$42)&gt;0,AF4&gt;=((Assumptions!$C$42-1)*12+7)),Assumptions!$C$48*Assumptions!$D$42*Assumptions!$E$42,0)</f>
        <v/>
      </c>
      <c r="AG75" s="57">
        <f>IF(AND(N(Assumptions!$D$42)&gt;0,AG4&gt;=((Assumptions!$C$42-1)*12+7)),Assumptions!$C$48*Assumptions!$D$42*Assumptions!$E$42,0)</f>
        <v/>
      </c>
      <c r="AH75" s="57">
        <f>IF(AND(N(Assumptions!$D$42)&gt;0,AH4&gt;=((Assumptions!$C$42-1)*12+7)),Assumptions!$C$48*Assumptions!$D$42*Assumptions!$E$42,0)</f>
        <v/>
      </c>
      <c r="AI75" s="57">
        <f>IF(AND(N(Assumptions!$D$42)&gt;0,AI4&gt;=((Assumptions!$C$42-1)*12+7)),Assumptions!$C$48*Assumptions!$D$42*Assumptions!$E$42,0)</f>
        <v/>
      </c>
      <c r="AJ75" s="57">
        <f>IF(AND(N(Assumptions!$D$42)&gt;0,AJ4&gt;=((Assumptions!$C$42-1)*12+7)),Assumptions!$C$48*Assumptions!$D$42*Assumptions!$E$42,0)</f>
        <v/>
      </c>
      <c r="AK75" s="57">
        <f>IF(AND(N(Assumptions!$D$42)&gt;0,AK4&gt;=((Assumptions!$C$42-1)*12+7)),Assumptions!$C$48*Assumptions!$D$42*Assumptions!$E$42,0)</f>
        <v/>
      </c>
      <c r="AL75" s="57">
        <f>IF(AND(N(Assumptions!$D$42)&gt;0,AL4&gt;=((Assumptions!$C$42-1)*12+7)),Assumptions!$C$48*Assumptions!$D$42*Assumptions!$E$42,0)</f>
        <v/>
      </c>
      <c r="AM75" s="57">
        <f>IF(AND(N(Assumptions!$D$42)&gt;0,AM4&gt;=((Assumptions!$C$42-1)*12+7)),Assumptions!$C$48*Assumptions!$D$42*Assumptions!$E$42,0)</f>
        <v/>
      </c>
      <c r="AN75" s="57">
        <f>IF(AND(N(Assumptions!$D$42)&gt;0,AN4&gt;=((Assumptions!$C$42-1)*12+7)),Assumptions!$C$48*Assumptions!$D$42*Assumptions!$E$42,0)</f>
        <v/>
      </c>
      <c r="AO75" s="57">
        <f>IF(AND(N(Assumptions!$D$42)&gt;0,AO4&gt;=((Assumptions!$C$42-1)*12+7)),Assumptions!$C$48*Assumptions!$D$42*Assumptions!$E$42,0)</f>
        <v/>
      </c>
      <c r="AP75" s="57">
        <f>IF(AND(N(Assumptions!$D$42)&gt;0,AP4&gt;=((Assumptions!$C$42-1)*12+7)),Assumptions!$C$48*Assumptions!$D$42*Assumptions!$E$42,0)</f>
        <v/>
      </c>
      <c r="AQ75" s="57">
        <f>IF(AND(N(Assumptions!$D$42)&gt;0,AQ4&gt;=((Assumptions!$C$42-1)*12+7)),Assumptions!$C$48*Assumptions!$D$42*Assumptions!$E$42,0)</f>
        <v/>
      </c>
      <c r="AR75" s="57">
        <f>IF(AND(N(Assumptions!$D$42)&gt;0,AR4&gt;=((Assumptions!$C$42-1)*12+7)),Assumptions!$C$48*Assumptions!$D$42*Assumptions!$E$42,0)</f>
        <v/>
      </c>
      <c r="AS75" s="57">
        <f>IF(AND(N(Assumptions!$D$42)&gt;0,AS4&gt;=((Assumptions!$C$42-1)*12+7)),Assumptions!$C$48*Assumptions!$D$42*Assumptions!$E$42,0)</f>
        <v/>
      </c>
      <c r="AT75" s="57">
        <f>IF(AND(N(Assumptions!$D$42)&gt;0,AT4&gt;=((Assumptions!$C$42-1)*12+7)),Assumptions!$C$48*Assumptions!$D$42*Assumptions!$E$42,0)</f>
        <v/>
      </c>
      <c r="AU75" s="57">
        <f>IF(AND(N(Assumptions!$D$42)&gt;0,AU4&gt;=((Assumptions!$C$42-1)*12+7)),Assumptions!$C$48*Assumptions!$D$42*Assumptions!$E$42,0)</f>
        <v/>
      </c>
      <c r="AV75" s="57">
        <f>IF(AND(N(Assumptions!$D$42)&gt;0,AV4&gt;=((Assumptions!$C$42-1)*12+7)),Assumptions!$C$48*Assumptions!$D$42*Assumptions!$E$42,0)</f>
        <v/>
      </c>
      <c r="AW75" s="57">
        <f>IF(AND(N(Assumptions!$D$42)&gt;0,AW4&gt;=((Assumptions!$C$42-1)*12+7)),Assumptions!$C$48*Assumptions!$D$42*Assumptions!$E$42,0)</f>
        <v/>
      </c>
      <c r="AX75" s="57">
        <f>IF(AND(N(Assumptions!$D$42)&gt;0,AX4&gt;=((Assumptions!$C$42-1)*12+7)),Assumptions!$C$48*Assumptions!$D$42*Assumptions!$E$42,0)</f>
        <v/>
      </c>
      <c r="AY75" s="57">
        <f>IF(AND(N(Assumptions!$D$42)&gt;0,AY4&gt;=((Assumptions!$C$42-1)*12+7)),Assumptions!$C$48*Assumptions!$D$42*Assumptions!$E$42,0)</f>
        <v/>
      </c>
      <c r="AZ75" s="57">
        <f>IF(AND(N(Assumptions!$D$42)&gt;0,AZ4&gt;=((Assumptions!$C$42-1)*12+7)),Assumptions!$C$48*Assumptions!$D$42*Assumptions!$E$42,0)</f>
        <v/>
      </c>
      <c r="BA75" s="57">
        <f>IF(AND(N(Assumptions!$D$42)&gt;0,BA4&gt;=((Assumptions!$C$42-1)*12+7)),Assumptions!$C$48*Assumptions!$D$42*Assumptions!$E$42,0)</f>
        <v/>
      </c>
      <c r="BB75" s="57">
        <f>IF(AND(N(Assumptions!$D$42)&gt;0,BB4&gt;=((Assumptions!$C$42-1)*12+7)),Assumptions!$C$48*Assumptions!$D$42*Assumptions!$E$42,0)</f>
        <v/>
      </c>
      <c r="BC75" s="57">
        <f>IF(AND(N(Assumptions!$D$42)&gt;0,BC4&gt;=((Assumptions!$C$42-1)*12+7)),Assumptions!$C$48*Assumptions!$D$42*Assumptions!$E$42,0)</f>
        <v/>
      </c>
      <c r="BD75" s="57">
        <f>IF(AND(N(Assumptions!$D$42)&gt;0,BD4&gt;=((Assumptions!$C$42-1)*12+7)),Assumptions!$C$48*Assumptions!$D$42*Assumptions!$E$42,0)</f>
        <v/>
      </c>
      <c r="BE75" s="57">
        <f>IF(AND(N(Assumptions!$D$42)&gt;0,BE4&gt;=((Assumptions!$C$42-1)*12+7)),Assumptions!$C$48*Assumptions!$D$42*Assumptions!$E$42,0)</f>
        <v/>
      </c>
      <c r="BF75" s="57">
        <f>IF(AND(N(Assumptions!$D$42)&gt;0,BF4&gt;=((Assumptions!$C$42-1)*12+7)),Assumptions!$C$48*Assumptions!$D$42*Assumptions!$E$42,0)</f>
        <v/>
      </c>
      <c r="BG75" s="57">
        <f>IF(AND(N(Assumptions!$D$42)&gt;0,BG4&gt;=((Assumptions!$C$42-1)*12+7)),Assumptions!$C$48*Assumptions!$D$42*Assumptions!$E$42,0)</f>
        <v/>
      </c>
      <c r="BH75" s="57">
        <f>IF(AND(N(Assumptions!$D$42)&gt;0,BH4&gt;=((Assumptions!$C$42-1)*12+7)),Assumptions!$C$48*Assumptions!$D$42*Assumptions!$E$42,0)</f>
        <v/>
      </c>
      <c r="BI75" s="57">
        <f>IF(AND(N(Assumptions!$D$42)&gt;0,BI4&gt;=((Assumptions!$C$42-1)*12+7)),Assumptions!$C$48*Assumptions!$D$42*Assumptions!$E$42,0)</f>
        <v/>
      </c>
      <c r="BJ75" s="57">
        <f>IF(AND(N(Assumptions!$D$42)&gt;0,BJ4&gt;=((Assumptions!$C$42-1)*12+7)),Assumptions!$C$48*Assumptions!$D$42*Assumptions!$E$42,0)</f>
        <v/>
      </c>
    </row>
    <row r="76">
      <c r="A76" s="43" t="n"/>
      <c r="B76" s="50" t="inlineStr">
        <is>
          <t>Total capital contributed</t>
        </is>
      </c>
      <c r="C76" s="57">
        <f>SUM(C64:C75)</f>
        <v/>
      </c>
      <c r="D76" s="57">
        <f>SUM(D64:D75)</f>
        <v/>
      </c>
      <c r="E76" s="57">
        <f>SUM(E64:E75)</f>
        <v/>
      </c>
      <c r="F76" s="57">
        <f>SUM(F64:F75)</f>
        <v/>
      </c>
      <c r="G76" s="57">
        <f>SUM(G64:G75)</f>
        <v/>
      </c>
      <c r="H76" s="57">
        <f>SUM(H64:H75)</f>
        <v/>
      </c>
      <c r="I76" s="57">
        <f>SUM(I64:I75)</f>
        <v/>
      </c>
      <c r="J76" s="57">
        <f>SUM(J64:J75)</f>
        <v/>
      </c>
      <c r="K76" s="57">
        <f>SUM(K64:K75)</f>
        <v/>
      </c>
      <c r="L76" s="57">
        <f>SUM(L64:L75)</f>
        <v/>
      </c>
      <c r="M76" s="57">
        <f>SUM(M64:M75)</f>
        <v/>
      </c>
      <c r="N76" s="57">
        <f>SUM(N64:N75)</f>
        <v/>
      </c>
      <c r="O76" s="57">
        <f>SUM(O64:O75)</f>
        <v/>
      </c>
      <c r="P76" s="57">
        <f>SUM(P64:P75)</f>
        <v/>
      </c>
      <c r="Q76" s="57">
        <f>SUM(Q64:Q75)</f>
        <v/>
      </c>
      <c r="R76" s="57">
        <f>SUM(R64:R75)</f>
        <v/>
      </c>
      <c r="S76" s="57">
        <f>SUM(S64:S75)</f>
        <v/>
      </c>
      <c r="T76" s="57">
        <f>SUM(T64:T75)</f>
        <v/>
      </c>
      <c r="U76" s="57">
        <f>SUM(U64:U75)</f>
        <v/>
      </c>
      <c r="V76" s="57">
        <f>SUM(V64:V75)</f>
        <v/>
      </c>
      <c r="W76" s="57">
        <f>SUM(W64:W75)</f>
        <v/>
      </c>
      <c r="X76" s="57">
        <f>SUM(X64:X75)</f>
        <v/>
      </c>
      <c r="Y76" s="57">
        <f>SUM(Y64:Y75)</f>
        <v/>
      </c>
      <c r="Z76" s="57">
        <f>SUM(Z64:Z75)</f>
        <v/>
      </c>
      <c r="AA76" s="57">
        <f>SUM(AA64:AA75)</f>
        <v/>
      </c>
      <c r="AB76" s="57">
        <f>SUM(AB64:AB75)</f>
        <v/>
      </c>
      <c r="AC76" s="57">
        <f>SUM(AC64:AC75)</f>
        <v/>
      </c>
      <c r="AD76" s="57">
        <f>SUM(AD64:AD75)</f>
        <v/>
      </c>
      <c r="AE76" s="57">
        <f>SUM(AE64:AE75)</f>
        <v/>
      </c>
      <c r="AF76" s="57">
        <f>SUM(AF64:AF75)</f>
        <v/>
      </c>
      <c r="AG76" s="57">
        <f>SUM(AG64:AG75)</f>
        <v/>
      </c>
      <c r="AH76" s="57">
        <f>SUM(AH64:AH75)</f>
        <v/>
      </c>
      <c r="AI76" s="57">
        <f>SUM(AI64:AI75)</f>
        <v/>
      </c>
      <c r="AJ76" s="57">
        <f>SUM(AJ64:AJ75)</f>
        <v/>
      </c>
      <c r="AK76" s="57">
        <f>SUM(AK64:AK75)</f>
        <v/>
      </c>
      <c r="AL76" s="57">
        <f>SUM(AL64:AL75)</f>
        <v/>
      </c>
      <c r="AM76" s="57">
        <f>SUM(AM64:AM75)</f>
        <v/>
      </c>
      <c r="AN76" s="57">
        <f>SUM(AN64:AN75)</f>
        <v/>
      </c>
      <c r="AO76" s="57">
        <f>SUM(AO64:AO75)</f>
        <v/>
      </c>
      <c r="AP76" s="57">
        <f>SUM(AP64:AP75)</f>
        <v/>
      </c>
      <c r="AQ76" s="57">
        <f>SUM(AQ64:AQ75)</f>
        <v/>
      </c>
      <c r="AR76" s="57">
        <f>SUM(AR64:AR75)</f>
        <v/>
      </c>
      <c r="AS76" s="57">
        <f>SUM(AS64:AS75)</f>
        <v/>
      </c>
      <c r="AT76" s="57">
        <f>SUM(AT64:AT75)</f>
        <v/>
      </c>
      <c r="AU76" s="57">
        <f>SUM(AU64:AU75)</f>
        <v/>
      </c>
      <c r="AV76" s="57">
        <f>SUM(AV64:AV75)</f>
        <v/>
      </c>
      <c r="AW76" s="57">
        <f>SUM(AW64:AW75)</f>
        <v/>
      </c>
      <c r="AX76" s="57">
        <f>SUM(AX64:AX75)</f>
        <v/>
      </c>
      <c r="AY76" s="57">
        <f>SUM(AY64:AY75)</f>
        <v/>
      </c>
      <c r="AZ76" s="57">
        <f>SUM(AZ64:AZ75)</f>
        <v/>
      </c>
      <c r="BA76" s="57">
        <f>SUM(BA64:BA75)</f>
        <v/>
      </c>
      <c r="BB76" s="57">
        <f>SUM(BB64:BB75)</f>
        <v/>
      </c>
      <c r="BC76" s="57">
        <f>SUM(BC64:BC75)</f>
        <v/>
      </c>
      <c r="BD76" s="57">
        <f>SUM(BD64:BD75)</f>
        <v/>
      </c>
      <c r="BE76" s="57">
        <f>SUM(BE64:BE75)</f>
        <v/>
      </c>
      <c r="BF76" s="57">
        <f>SUM(BF64:BF75)</f>
        <v/>
      </c>
      <c r="BG76" s="57">
        <f>SUM(BG64:BG75)</f>
        <v/>
      </c>
      <c r="BH76" s="57">
        <f>SUM(BH64:BH75)</f>
        <v/>
      </c>
      <c r="BI76" s="57">
        <f>SUM(BI64:BI75)</f>
        <v/>
      </c>
      <c r="BJ76" s="57">
        <f>SUM(BJ64:BJ75)</f>
        <v/>
      </c>
    </row>
    <row r="77">
      <c r="A77" s="43" t="n"/>
      <c r="B77" s="50" t="inlineStr">
        <is>
          <t>TIE to balance-sheet contributed capital (must be 0)</t>
        </is>
      </c>
      <c r="C77" s="62">
        <f>C76-Monthly!C99</f>
        <v/>
      </c>
      <c r="D77" s="62">
        <f>D76-Monthly!D99</f>
        <v/>
      </c>
      <c r="E77" s="62">
        <f>E76-Monthly!E99</f>
        <v/>
      </c>
      <c r="F77" s="62">
        <f>F76-Monthly!F99</f>
        <v/>
      </c>
      <c r="G77" s="62">
        <f>G76-Monthly!G99</f>
        <v/>
      </c>
      <c r="H77" s="62">
        <f>H76-Monthly!H99</f>
        <v/>
      </c>
      <c r="I77" s="62">
        <f>I76-Monthly!I99</f>
        <v/>
      </c>
      <c r="J77" s="62">
        <f>J76-Monthly!J99</f>
        <v/>
      </c>
      <c r="K77" s="62">
        <f>K76-Monthly!K99</f>
        <v/>
      </c>
      <c r="L77" s="62">
        <f>L76-Monthly!L99</f>
        <v/>
      </c>
      <c r="M77" s="62">
        <f>M76-Monthly!M99</f>
        <v/>
      </c>
      <c r="N77" s="62">
        <f>N76-Monthly!N99</f>
        <v/>
      </c>
      <c r="O77" s="62">
        <f>O76-Monthly!O99</f>
        <v/>
      </c>
      <c r="P77" s="62">
        <f>P76-Monthly!P99</f>
        <v/>
      </c>
      <c r="Q77" s="62">
        <f>Q76-Monthly!Q99</f>
        <v/>
      </c>
      <c r="R77" s="62">
        <f>R76-Monthly!R99</f>
        <v/>
      </c>
      <c r="S77" s="62">
        <f>S76-Monthly!S99</f>
        <v/>
      </c>
      <c r="T77" s="62">
        <f>T76-Monthly!T99</f>
        <v/>
      </c>
      <c r="U77" s="62">
        <f>U76-Monthly!U99</f>
        <v/>
      </c>
      <c r="V77" s="62">
        <f>V76-Monthly!V99</f>
        <v/>
      </c>
      <c r="W77" s="62">
        <f>W76-Monthly!W99</f>
        <v/>
      </c>
      <c r="X77" s="62">
        <f>X76-Monthly!X99</f>
        <v/>
      </c>
      <c r="Y77" s="62">
        <f>Y76-Monthly!Y99</f>
        <v/>
      </c>
      <c r="Z77" s="62">
        <f>Z76-Monthly!Z99</f>
        <v/>
      </c>
      <c r="AA77" s="62">
        <f>AA76-Monthly!AA99</f>
        <v/>
      </c>
      <c r="AB77" s="62">
        <f>AB76-Monthly!AB99</f>
        <v/>
      </c>
      <c r="AC77" s="62">
        <f>AC76-Monthly!AC99</f>
        <v/>
      </c>
      <c r="AD77" s="62">
        <f>AD76-Monthly!AD99</f>
        <v/>
      </c>
      <c r="AE77" s="62">
        <f>AE76-Monthly!AE99</f>
        <v/>
      </c>
      <c r="AF77" s="62">
        <f>AF76-Monthly!AF99</f>
        <v/>
      </c>
      <c r="AG77" s="62">
        <f>AG76-Monthly!AG99</f>
        <v/>
      </c>
      <c r="AH77" s="62">
        <f>AH76-Monthly!AH99</f>
        <v/>
      </c>
      <c r="AI77" s="62">
        <f>AI76-Monthly!AI99</f>
        <v/>
      </c>
      <c r="AJ77" s="62">
        <f>AJ76-Monthly!AJ99</f>
        <v/>
      </c>
      <c r="AK77" s="62">
        <f>AK76-Monthly!AK99</f>
        <v/>
      </c>
      <c r="AL77" s="62">
        <f>AL76-Monthly!AL99</f>
        <v/>
      </c>
      <c r="AM77" s="62">
        <f>AM76-Monthly!AM99</f>
        <v/>
      </c>
      <c r="AN77" s="62">
        <f>AN76-Monthly!AN99</f>
        <v/>
      </c>
      <c r="AO77" s="62">
        <f>AO76-Monthly!AO99</f>
        <v/>
      </c>
      <c r="AP77" s="62">
        <f>AP76-Monthly!AP99</f>
        <v/>
      </c>
      <c r="AQ77" s="62">
        <f>AQ76-Monthly!AQ99</f>
        <v/>
      </c>
      <c r="AR77" s="62">
        <f>AR76-Monthly!AR99</f>
        <v/>
      </c>
      <c r="AS77" s="62">
        <f>AS76-Monthly!AS99</f>
        <v/>
      </c>
      <c r="AT77" s="62">
        <f>AT76-Monthly!AT99</f>
        <v/>
      </c>
      <c r="AU77" s="62">
        <f>AU76-Monthly!AU99</f>
        <v/>
      </c>
      <c r="AV77" s="62">
        <f>AV76-Monthly!AV99</f>
        <v/>
      </c>
      <c r="AW77" s="62">
        <f>AW76-Monthly!AW99</f>
        <v/>
      </c>
      <c r="AX77" s="62">
        <f>AX76-Monthly!AX99</f>
        <v/>
      </c>
      <c r="AY77" s="62">
        <f>AY76-Monthly!AY99</f>
        <v/>
      </c>
      <c r="AZ77" s="62">
        <f>AZ76-Monthly!AZ99</f>
        <v/>
      </c>
      <c r="BA77" s="62">
        <f>BA76-Monthly!BA99</f>
        <v/>
      </c>
      <c r="BB77" s="62">
        <f>BB76-Monthly!BB99</f>
        <v/>
      </c>
      <c r="BC77" s="62">
        <f>BC76-Monthly!BC99</f>
        <v/>
      </c>
      <c r="BD77" s="62">
        <f>BD76-Monthly!BD99</f>
        <v/>
      </c>
      <c r="BE77" s="62">
        <f>BE76-Monthly!BE99</f>
        <v/>
      </c>
      <c r="BF77" s="62">
        <f>BF76-Monthly!BF99</f>
        <v/>
      </c>
      <c r="BG77" s="62">
        <f>BG76-Monthly!BG99</f>
        <v/>
      </c>
      <c r="BH77" s="62">
        <f>BH76-Monthly!BH99</f>
        <v/>
      </c>
      <c r="BI77" s="62">
        <f>BI76-Monthly!BI99</f>
        <v/>
      </c>
      <c r="BJ77" s="62">
        <f>BJ76-Monthly!BJ99</f>
        <v/>
      </c>
    </row>
  </sheetData>
  <pageMargins left="0.4" right="0.4" top="0.5" bottom="0.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tabColor rgb="001E4D3B"/>
    <outlinePr summaryBelow="1" summaryRight="1"/>
    <pageSetUpPr fitToPage="1"/>
  </sheetPr>
  <dimension ref="A1:G102"/>
  <sheetViews>
    <sheetView showGridLines="0" zoomScale="100" workbookViewId="0">
      <pane xSplit="2" ySplit="5" topLeftCell="C6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46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6" customHeight="1">
      <c r="A1" s="43" t="n"/>
      <c r="B1" s="43" t="n"/>
      <c r="C1" s="43" t="n"/>
      <c r="D1" s="43" t="n"/>
      <c r="E1" s="43" t="n"/>
      <c r="F1" s="43" t="n"/>
      <c r="G1" s="43" t="n"/>
    </row>
    <row r="2">
      <c r="A2" s="43" t="n"/>
      <c r="B2" s="44" t="inlineStr">
        <is>
          <t>Annual Detail ($M) — same layout as Monthly</t>
        </is>
      </c>
      <c r="C2" s="43" t="n"/>
      <c r="D2" s="43" t="n"/>
      <c r="E2" s="43" t="n"/>
      <c r="F2" s="43" t="n"/>
      <c r="G2" s="43" t="n"/>
    </row>
    <row r="3">
      <c r="A3" s="43" t="n"/>
      <c r="B3" s="46" t="inlineStr">
        <is>
          <t>Row-for-row annual view of the Monthly sheet: flows are 12-month sums, balances and debt/cash/TTM rows are year-end (Dec), beginning rows are prior Dec, margins recomputed on annual figures.</t>
        </is>
      </c>
      <c r="C3" s="43" t="n"/>
      <c r="D3" s="43" t="n"/>
      <c r="E3" s="43" t="n"/>
      <c r="F3" s="43" t="n"/>
      <c r="G3" s="43" t="n"/>
    </row>
    <row r="4">
      <c r="A4" s="43" t="n"/>
      <c r="B4" s="43" t="n"/>
      <c r="C4" s="43" t="n"/>
      <c r="D4" s="43" t="n"/>
      <c r="E4" s="43" t="n"/>
      <c r="F4" s="43" t="n"/>
      <c r="G4" s="43" t="n"/>
    </row>
    <row r="5">
      <c r="A5" s="43" t="n"/>
      <c r="B5" s="47" t="n"/>
      <c r="C5" s="73" t="inlineStr">
        <is>
          <t>FY2027</t>
        </is>
      </c>
      <c r="D5" s="73" t="inlineStr">
        <is>
          <t>FY2028</t>
        </is>
      </c>
      <c r="E5" s="73" t="inlineStr">
        <is>
          <t>FY2029</t>
        </is>
      </c>
      <c r="F5" s="73" t="inlineStr">
        <is>
          <t>FY2030</t>
        </is>
      </c>
      <c r="G5" s="73" t="inlineStr">
        <is>
          <t>FY2031</t>
        </is>
      </c>
    </row>
    <row r="6">
      <c r="A6" s="43" t="n"/>
      <c r="B6" s="43" t="n"/>
      <c r="C6" s="43" t="n"/>
      <c r="D6" s="43" t="n"/>
      <c r="E6" s="43" t="n"/>
      <c r="F6" s="43" t="n"/>
      <c r="G6" s="43" t="n"/>
    </row>
    <row r="7">
      <c r="A7" s="43" t="n"/>
      <c r="B7" s="47" t="inlineStr">
        <is>
          <t>INCOME STATEMENT</t>
        </is>
      </c>
      <c r="C7" s="47" t="n"/>
      <c r="D7" s="47" t="n"/>
      <c r="E7" s="47" t="n"/>
      <c r="F7" s="47" t="n"/>
      <c r="G7" s="47" t="n"/>
    </row>
    <row r="8">
      <c r="A8" s="43" t="n"/>
      <c r="B8" s="43" t="inlineStr">
        <is>
          <t>Platform 1 (Consumer) revenue</t>
        </is>
      </c>
      <c r="C8" s="67">
        <f>SUM(Monthly!C8:N8)</f>
        <v/>
      </c>
      <c r="D8" s="67">
        <f>SUM(Monthly!O8:Z8)</f>
        <v/>
      </c>
      <c r="E8" s="67">
        <f>SUM(Monthly!AA8:AL8)</f>
        <v/>
      </c>
      <c r="F8" s="67">
        <f>SUM(Monthly!AM8:AX8)</f>
        <v/>
      </c>
      <c r="G8" s="67">
        <f>SUM(Monthly!AY8:BJ8)</f>
        <v/>
      </c>
    </row>
    <row r="9">
      <c r="A9" s="43" t="n"/>
      <c r="B9" s="43" t="inlineStr">
        <is>
          <t>Platform 2 (Mortgage) revenue</t>
        </is>
      </c>
      <c r="C9" s="67">
        <f>SUM(Monthly!C9:N9)</f>
        <v/>
      </c>
      <c r="D9" s="67">
        <f>SUM(Monthly!O9:Z9)</f>
        <v/>
      </c>
      <c r="E9" s="67">
        <f>SUM(Monthly!AA9:AL9)</f>
        <v/>
      </c>
      <c r="F9" s="67">
        <f>SUM(Monthly!AM9:AX9)</f>
        <v/>
      </c>
      <c r="G9" s="67">
        <f>SUM(Monthly!AY9:BJ9)</f>
        <v/>
      </c>
    </row>
    <row r="10">
      <c r="A10" s="43" t="n"/>
      <c r="B10" s="43" t="inlineStr">
        <is>
          <t>Add-on 1 revenue</t>
        </is>
      </c>
      <c r="C10" s="67">
        <f>SUM(Monthly!C10:N10)</f>
        <v/>
      </c>
      <c r="D10" s="67">
        <f>SUM(Monthly!O10:Z10)</f>
        <v/>
      </c>
      <c r="E10" s="67">
        <f>SUM(Monthly!AA10:AL10)</f>
        <v/>
      </c>
      <c r="F10" s="67">
        <f>SUM(Monthly!AM10:AX10)</f>
        <v/>
      </c>
      <c r="G10" s="67">
        <f>SUM(Monthly!AY10:BJ10)</f>
        <v/>
      </c>
    </row>
    <row r="11">
      <c r="A11" s="43" t="n"/>
      <c r="B11" s="43" t="inlineStr">
        <is>
          <t>Add-on 2 revenue</t>
        </is>
      </c>
      <c r="C11" s="67">
        <f>SUM(Monthly!C11:N11)</f>
        <v/>
      </c>
      <c r="D11" s="67">
        <f>SUM(Monthly!O11:Z11)</f>
        <v/>
      </c>
      <c r="E11" s="67">
        <f>SUM(Monthly!AA11:AL11)</f>
        <v/>
      </c>
      <c r="F11" s="67">
        <f>SUM(Monthly!AM11:AX11)</f>
        <v/>
      </c>
      <c r="G11" s="67">
        <f>SUM(Monthly!AY11:BJ11)</f>
        <v/>
      </c>
    </row>
    <row r="12">
      <c r="A12" s="43" t="n"/>
      <c r="B12" s="43" t="inlineStr">
        <is>
          <t>Add-on 3 revenue</t>
        </is>
      </c>
      <c r="C12" s="67">
        <f>SUM(Monthly!C12:N12)</f>
        <v/>
      </c>
      <c r="D12" s="67">
        <f>SUM(Monthly!O12:Z12)</f>
        <v/>
      </c>
      <c r="E12" s="67">
        <f>SUM(Monthly!AA12:AL12)</f>
        <v/>
      </c>
      <c r="F12" s="67">
        <f>SUM(Monthly!AM12:AX12)</f>
        <v/>
      </c>
      <c r="G12" s="67">
        <f>SUM(Monthly!AY12:BJ12)</f>
        <v/>
      </c>
    </row>
    <row r="13">
      <c r="A13" s="43" t="n"/>
      <c r="B13" s="43" t="inlineStr">
        <is>
          <t>Add-on 4 revenue</t>
        </is>
      </c>
      <c r="C13" s="67">
        <f>SUM(Monthly!C13:N13)</f>
        <v/>
      </c>
      <c r="D13" s="67">
        <f>SUM(Monthly!O13:Z13)</f>
        <v/>
      </c>
      <c r="E13" s="67">
        <f>SUM(Monthly!AA13:AL13)</f>
        <v/>
      </c>
      <c r="F13" s="67">
        <f>SUM(Monthly!AM13:AX13)</f>
        <v/>
      </c>
      <c r="G13" s="67">
        <f>SUM(Monthly!AY13:BJ13)</f>
        <v/>
      </c>
    </row>
    <row r="14">
      <c r="A14" s="43" t="n"/>
      <c r="B14" s="43" t="inlineStr">
        <is>
          <t>Add-on 5 revenue</t>
        </is>
      </c>
      <c r="C14" s="67">
        <f>SUM(Monthly!C14:N14)</f>
        <v/>
      </c>
      <c r="D14" s="67">
        <f>SUM(Monthly!O14:Z14)</f>
        <v/>
      </c>
      <c r="E14" s="67">
        <f>SUM(Monthly!AA14:AL14)</f>
        <v/>
      </c>
      <c r="F14" s="67">
        <f>SUM(Monthly!AM14:AX14)</f>
        <v/>
      </c>
      <c r="G14" s="67">
        <f>SUM(Monthly!AY14:BJ14)</f>
        <v/>
      </c>
    </row>
    <row r="15">
      <c r="A15" s="43" t="n"/>
      <c r="B15" s="43" t="inlineStr">
        <is>
          <t>Add-on 6 revenue</t>
        </is>
      </c>
      <c r="C15" s="67">
        <f>SUM(Monthly!C15:N15)</f>
        <v/>
      </c>
      <c r="D15" s="67">
        <f>SUM(Monthly!O15:Z15)</f>
        <v/>
      </c>
      <c r="E15" s="67">
        <f>SUM(Monthly!AA15:AL15)</f>
        <v/>
      </c>
      <c r="F15" s="67">
        <f>SUM(Monthly!AM15:AX15)</f>
        <v/>
      </c>
      <c r="G15" s="67">
        <f>SUM(Monthly!AY15:BJ15)</f>
        <v/>
      </c>
    </row>
    <row r="16">
      <c r="A16" s="43" t="n"/>
      <c r="B16" s="43" t="inlineStr">
        <is>
          <t>Add-on 7 revenue</t>
        </is>
      </c>
      <c r="C16" s="67">
        <f>SUM(Monthly!C16:N16)</f>
        <v/>
      </c>
      <c r="D16" s="67">
        <f>SUM(Monthly!O16:Z16)</f>
        <v/>
      </c>
      <c r="E16" s="67">
        <f>SUM(Monthly!AA16:AL16)</f>
        <v/>
      </c>
      <c r="F16" s="67">
        <f>SUM(Monthly!AM16:AX16)</f>
        <v/>
      </c>
      <c r="G16" s="67">
        <f>SUM(Monthly!AY16:BJ16)</f>
        <v/>
      </c>
    </row>
    <row r="17">
      <c r="A17" s="43" t="n"/>
      <c r="B17" s="43" t="inlineStr">
        <is>
          <t>Add-on 8 revenue</t>
        </is>
      </c>
      <c r="C17" s="67">
        <f>SUM(Monthly!C17:N17)</f>
        <v/>
      </c>
      <c r="D17" s="67">
        <f>SUM(Monthly!O17:Z17)</f>
        <v/>
      </c>
      <c r="E17" s="67">
        <f>SUM(Monthly!AA17:AL17)</f>
        <v/>
      </c>
      <c r="F17" s="67">
        <f>SUM(Monthly!AM17:AX17)</f>
        <v/>
      </c>
      <c r="G17" s="67">
        <f>SUM(Monthly!AY17:BJ17)</f>
        <v/>
      </c>
    </row>
    <row r="18">
      <c r="A18" s="43" t="n"/>
      <c r="B18" s="43" t="inlineStr">
        <is>
          <t>Total revenue</t>
        </is>
      </c>
      <c r="C18" s="67">
        <f>SUM(Monthly!C18:N18)</f>
        <v/>
      </c>
      <c r="D18" s="67">
        <f>SUM(Monthly!O18:Z18)</f>
        <v/>
      </c>
      <c r="E18" s="67">
        <f>SUM(Monthly!AA18:AL18)</f>
        <v/>
      </c>
      <c r="F18" s="67">
        <f>SUM(Monthly!AM18:AX18)</f>
        <v/>
      </c>
      <c r="G18" s="67">
        <f>SUM(Monthly!AY18:BJ18)</f>
        <v/>
      </c>
    </row>
    <row r="19">
      <c r="A19" s="43" t="n"/>
      <c r="B19" s="43" t="inlineStr">
        <is>
          <t>Platform 1 (Consumer) EBITDA margin</t>
        </is>
      </c>
      <c r="C19" s="55">
        <f>IF(C8&gt;0,C21/C8,0)</f>
        <v/>
      </c>
      <c r="D19" s="55">
        <f>IF(D8&gt;0,D21/D8,0)</f>
        <v/>
      </c>
      <c r="E19" s="55">
        <f>IF(E8&gt;0,E21/E8,0)</f>
        <v/>
      </c>
      <c r="F19" s="55">
        <f>IF(F8&gt;0,F21/F8,0)</f>
        <v/>
      </c>
      <c r="G19" s="55">
        <f>IF(G8&gt;0,G21/G8,0)</f>
        <v/>
      </c>
    </row>
    <row r="20">
      <c r="A20" s="43" t="n"/>
      <c r="B20" s="43" t="inlineStr">
        <is>
          <t>Platform 2 (Mortgage) EBITDA margin</t>
        </is>
      </c>
      <c r="C20" s="55">
        <f>IF(C9&gt;0,C22/C9,0)</f>
        <v/>
      </c>
      <c r="D20" s="55">
        <f>IF(D9&gt;0,D22/D9,0)</f>
        <v/>
      </c>
      <c r="E20" s="55">
        <f>IF(E9&gt;0,E22/E9,0)</f>
        <v/>
      </c>
      <c r="F20" s="55">
        <f>IF(F9&gt;0,F22/F9,0)</f>
        <v/>
      </c>
      <c r="G20" s="55">
        <f>IF(G9&gt;0,G22/G9,0)</f>
        <v/>
      </c>
    </row>
    <row r="21">
      <c r="A21" s="43" t="n"/>
      <c r="B21" s="43" t="inlineStr">
        <is>
          <t>Platform 1 (Consumer) EBITDA</t>
        </is>
      </c>
      <c r="C21" s="67">
        <f>SUM(Monthly!C21:N21)</f>
        <v/>
      </c>
      <c r="D21" s="67">
        <f>SUM(Monthly!O21:Z21)</f>
        <v/>
      </c>
      <c r="E21" s="67">
        <f>SUM(Monthly!AA21:AL21)</f>
        <v/>
      </c>
      <c r="F21" s="67">
        <f>SUM(Monthly!AM21:AX21)</f>
        <v/>
      </c>
      <c r="G21" s="67">
        <f>SUM(Monthly!AY21:BJ21)</f>
        <v/>
      </c>
    </row>
    <row r="22">
      <c r="A22" s="43" t="n"/>
      <c r="B22" s="43" t="inlineStr">
        <is>
          <t>Platform 2 (Mortgage) EBITDA</t>
        </is>
      </c>
      <c r="C22" s="67">
        <f>SUM(Monthly!C22:N22)</f>
        <v/>
      </c>
      <c r="D22" s="67">
        <f>SUM(Monthly!O22:Z22)</f>
        <v/>
      </c>
      <c r="E22" s="67">
        <f>SUM(Monthly!AA22:AL22)</f>
        <v/>
      </c>
      <c r="F22" s="67">
        <f>SUM(Monthly!AM22:AX22)</f>
        <v/>
      </c>
      <c r="G22" s="67">
        <f>SUM(Monthly!AY22:BJ22)</f>
        <v/>
      </c>
    </row>
    <row r="23">
      <c r="A23" s="43" t="n"/>
      <c r="B23" s="43" t="inlineStr">
        <is>
          <t>Add-on 1 EBITDA margin</t>
        </is>
      </c>
      <c r="C23" s="55">
        <f>IF(C10&gt;0,C31/C10,0)</f>
        <v/>
      </c>
      <c r="D23" s="55">
        <f>IF(D10&gt;0,D31/D10,0)</f>
        <v/>
      </c>
      <c r="E23" s="55">
        <f>IF(E10&gt;0,E31/E10,0)</f>
        <v/>
      </c>
      <c r="F23" s="55">
        <f>IF(F10&gt;0,F31/F10,0)</f>
        <v/>
      </c>
      <c r="G23" s="55">
        <f>IF(G10&gt;0,G31/G10,0)</f>
        <v/>
      </c>
    </row>
    <row r="24">
      <c r="A24" s="43" t="n"/>
      <c r="B24" s="43" t="inlineStr">
        <is>
          <t>Add-on 2 EBITDA margin</t>
        </is>
      </c>
      <c r="C24" s="55">
        <f>IF(C11&gt;0,C32/C11,0)</f>
        <v/>
      </c>
      <c r="D24" s="55">
        <f>IF(D11&gt;0,D32/D11,0)</f>
        <v/>
      </c>
      <c r="E24" s="55">
        <f>IF(E11&gt;0,E32/E11,0)</f>
        <v/>
      </c>
      <c r="F24" s="55">
        <f>IF(F11&gt;0,F32/F11,0)</f>
        <v/>
      </c>
      <c r="G24" s="55">
        <f>IF(G11&gt;0,G32/G11,0)</f>
        <v/>
      </c>
    </row>
    <row r="25">
      <c r="A25" s="43" t="n"/>
      <c r="B25" s="43" t="inlineStr">
        <is>
          <t>Add-on 3 EBITDA margin</t>
        </is>
      </c>
      <c r="C25" s="55">
        <f>IF(C12&gt;0,C33/C12,0)</f>
        <v/>
      </c>
      <c r="D25" s="55">
        <f>IF(D12&gt;0,D33/D12,0)</f>
        <v/>
      </c>
      <c r="E25" s="55">
        <f>IF(E12&gt;0,E33/E12,0)</f>
        <v/>
      </c>
      <c r="F25" s="55">
        <f>IF(F12&gt;0,F33/F12,0)</f>
        <v/>
      </c>
      <c r="G25" s="55">
        <f>IF(G12&gt;0,G33/G12,0)</f>
        <v/>
      </c>
    </row>
    <row r="26">
      <c r="A26" s="43" t="n"/>
      <c r="B26" s="43" t="inlineStr">
        <is>
          <t>Add-on 4 EBITDA margin</t>
        </is>
      </c>
      <c r="C26" s="55">
        <f>IF(C13&gt;0,C34/C13,0)</f>
        <v/>
      </c>
      <c r="D26" s="55">
        <f>IF(D13&gt;0,D34/D13,0)</f>
        <v/>
      </c>
      <c r="E26" s="55">
        <f>IF(E13&gt;0,E34/E13,0)</f>
        <v/>
      </c>
      <c r="F26" s="55">
        <f>IF(F13&gt;0,F34/F13,0)</f>
        <v/>
      </c>
      <c r="G26" s="55">
        <f>IF(G13&gt;0,G34/G13,0)</f>
        <v/>
      </c>
    </row>
    <row r="27">
      <c r="A27" s="43" t="n"/>
      <c r="B27" s="43" t="inlineStr">
        <is>
          <t>Add-on 5 EBITDA margin</t>
        </is>
      </c>
      <c r="C27" s="55">
        <f>IF(C14&gt;0,C35/C14,0)</f>
        <v/>
      </c>
      <c r="D27" s="55">
        <f>IF(D14&gt;0,D35/D14,0)</f>
        <v/>
      </c>
      <c r="E27" s="55">
        <f>IF(E14&gt;0,E35/E14,0)</f>
        <v/>
      </c>
      <c r="F27" s="55">
        <f>IF(F14&gt;0,F35/F14,0)</f>
        <v/>
      </c>
      <c r="G27" s="55">
        <f>IF(G14&gt;0,G35/G14,0)</f>
        <v/>
      </c>
    </row>
    <row r="28">
      <c r="A28" s="43" t="n"/>
      <c r="B28" s="43" t="inlineStr">
        <is>
          <t>Add-on 6 EBITDA margin</t>
        </is>
      </c>
      <c r="C28" s="55">
        <f>IF(C15&gt;0,C36/C15,0)</f>
        <v/>
      </c>
      <c r="D28" s="55">
        <f>IF(D15&gt;0,D36/D15,0)</f>
        <v/>
      </c>
      <c r="E28" s="55">
        <f>IF(E15&gt;0,E36/E15,0)</f>
        <v/>
      </c>
      <c r="F28" s="55">
        <f>IF(F15&gt;0,F36/F15,0)</f>
        <v/>
      </c>
      <c r="G28" s="55">
        <f>IF(G15&gt;0,G36/G15,0)</f>
        <v/>
      </c>
    </row>
    <row r="29">
      <c r="A29" s="43" t="n"/>
      <c r="B29" s="43" t="inlineStr">
        <is>
          <t>Add-on 7 EBITDA margin</t>
        </is>
      </c>
      <c r="C29" s="55">
        <f>IF(C16&gt;0,C37/C16,0)</f>
        <v/>
      </c>
      <c r="D29" s="55">
        <f>IF(D16&gt;0,D37/D16,0)</f>
        <v/>
      </c>
      <c r="E29" s="55">
        <f>IF(E16&gt;0,E37/E16,0)</f>
        <v/>
      </c>
      <c r="F29" s="55">
        <f>IF(F16&gt;0,F37/F16,0)</f>
        <v/>
      </c>
      <c r="G29" s="55">
        <f>IF(G16&gt;0,G37/G16,0)</f>
        <v/>
      </c>
    </row>
    <row r="30">
      <c r="A30" s="43" t="n"/>
      <c r="B30" s="43" t="inlineStr">
        <is>
          <t>Add-on 8 EBITDA margin</t>
        </is>
      </c>
      <c r="C30" s="55">
        <f>IF(C17&gt;0,C38/C17,0)</f>
        <v/>
      </c>
      <c r="D30" s="55">
        <f>IF(D17&gt;0,D38/D17,0)</f>
        <v/>
      </c>
      <c r="E30" s="55">
        <f>IF(E17&gt;0,E38/E17,0)</f>
        <v/>
      </c>
      <c r="F30" s="55">
        <f>IF(F17&gt;0,F38/F17,0)</f>
        <v/>
      </c>
      <c r="G30" s="55">
        <f>IF(G17&gt;0,G38/G17,0)</f>
        <v/>
      </c>
    </row>
    <row r="31">
      <c r="A31" s="43" t="n"/>
      <c r="B31" s="43" t="inlineStr">
        <is>
          <t>Add-on 1 EBITDA</t>
        </is>
      </c>
      <c r="C31" s="67">
        <f>SUM(Monthly!C31:N31)</f>
        <v/>
      </c>
      <c r="D31" s="67">
        <f>SUM(Monthly!O31:Z31)</f>
        <v/>
      </c>
      <c r="E31" s="67">
        <f>SUM(Monthly!AA31:AL31)</f>
        <v/>
      </c>
      <c r="F31" s="67">
        <f>SUM(Monthly!AM31:AX31)</f>
        <v/>
      </c>
      <c r="G31" s="67">
        <f>SUM(Monthly!AY31:BJ31)</f>
        <v/>
      </c>
    </row>
    <row r="32">
      <c r="A32" s="43" t="n"/>
      <c r="B32" s="43" t="inlineStr">
        <is>
          <t>Add-on 2 EBITDA</t>
        </is>
      </c>
      <c r="C32" s="67">
        <f>SUM(Monthly!C32:N32)</f>
        <v/>
      </c>
      <c r="D32" s="67">
        <f>SUM(Monthly!O32:Z32)</f>
        <v/>
      </c>
      <c r="E32" s="67">
        <f>SUM(Monthly!AA32:AL32)</f>
        <v/>
      </c>
      <c r="F32" s="67">
        <f>SUM(Monthly!AM32:AX32)</f>
        <v/>
      </c>
      <c r="G32" s="67">
        <f>SUM(Monthly!AY32:BJ32)</f>
        <v/>
      </c>
    </row>
    <row r="33">
      <c r="A33" s="43" t="n"/>
      <c r="B33" s="43" t="inlineStr">
        <is>
          <t>Add-on 3 EBITDA</t>
        </is>
      </c>
      <c r="C33" s="67">
        <f>SUM(Monthly!C33:N33)</f>
        <v/>
      </c>
      <c r="D33" s="67">
        <f>SUM(Monthly!O33:Z33)</f>
        <v/>
      </c>
      <c r="E33" s="67">
        <f>SUM(Monthly!AA33:AL33)</f>
        <v/>
      </c>
      <c r="F33" s="67">
        <f>SUM(Monthly!AM33:AX33)</f>
        <v/>
      </c>
      <c r="G33" s="67">
        <f>SUM(Monthly!AY33:BJ33)</f>
        <v/>
      </c>
    </row>
    <row r="34">
      <c r="A34" s="43" t="n"/>
      <c r="B34" s="43" t="inlineStr">
        <is>
          <t>Add-on 4 EBITDA</t>
        </is>
      </c>
      <c r="C34" s="67">
        <f>SUM(Monthly!C34:N34)</f>
        <v/>
      </c>
      <c r="D34" s="67">
        <f>SUM(Monthly!O34:Z34)</f>
        <v/>
      </c>
      <c r="E34" s="67">
        <f>SUM(Monthly!AA34:AL34)</f>
        <v/>
      </c>
      <c r="F34" s="67">
        <f>SUM(Monthly!AM34:AX34)</f>
        <v/>
      </c>
      <c r="G34" s="67">
        <f>SUM(Monthly!AY34:BJ34)</f>
        <v/>
      </c>
    </row>
    <row r="35">
      <c r="A35" s="43" t="n"/>
      <c r="B35" s="43" t="inlineStr">
        <is>
          <t>Add-on 5 EBITDA</t>
        </is>
      </c>
      <c r="C35" s="67">
        <f>SUM(Monthly!C35:N35)</f>
        <v/>
      </c>
      <c r="D35" s="67">
        <f>SUM(Monthly!O35:Z35)</f>
        <v/>
      </c>
      <c r="E35" s="67">
        <f>SUM(Monthly!AA35:AL35)</f>
        <v/>
      </c>
      <c r="F35" s="67">
        <f>SUM(Monthly!AM35:AX35)</f>
        <v/>
      </c>
      <c r="G35" s="67">
        <f>SUM(Monthly!AY35:BJ35)</f>
        <v/>
      </c>
    </row>
    <row r="36">
      <c r="A36" s="43" t="n"/>
      <c r="B36" s="43" t="inlineStr">
        <is>
          <t>Add-on 6 EBITDA</t>
        </is>
      </c>
      <c r="C36" s="67">
        <f>SUM(Monthly!C36:N36)</f>
        <v/>
      </c>
      <c r="D36" s="67">
        <f>SUM(Monthly!O36:Z36)</f>
        <v/>
      </c>
      <c r="E36" s="67">
        <f>SUM(Monthly!AA36:AL36)</f>
        <v/>
      </c>
      <c r="F36" s="67">
        <f>SUM(Monthly!AM36:AX36)</f>
        <v/>
      </c>
      <c r="G36" s="67">
        <f>SUM(Monthly!AY36:BJ36)</f>
        <v/>
      </c>
    </row>
    <row r="37">
      <c r="A37" s="43" t="n"/>
      <c r="B37" s="43" t="inlineStr">
        <is>
          <t>Add-on 7 EBITDA</t>
        </is>
      </c>
      <c r="C37" s="67">
        <f>SUM(Monthly!C37:N37)</f>
        <v/>
      </c>
      <c r="D37" s="67">
        <f>SUM(Monthly!O37:Z37)</f>
        <v/>
      </c>
      <c r="E37" s="67">
        <f>SUM(Monthly!AA37:AL37)</f>
        <v/>
      </c>
      <c r="F37" s="67">
        <f>SUM(Monthly!AM37:AX37)</f>
        <v/>
      </c>
      <c r="G37" s="67">
        <f>SUM(Monthly!AY37:BJ37)</f>
        <v/>
      </c>
    </row>
    <row r="38">
      <c r="A38" s="43" t="n"/>
      <c r="B38" s="43" t="inlineStr">
        <is>
          <t>Add-on 8 EBITDA</t>
        </is>
      </c>
      <c r="C38" s="67">
        <f>SUM(Monthly!C38:N38)</f>
        <v/>
      </c>
      <c r="D38" s="67">
        <f>SUM(Monthly!O38:Z38)</f>
        <v/>
      </c>
      <c r="E38" s="67">
        <f>SUM(Monthly!AA38:AL38)</f>
        <v/>
      </c>
      <c r="F38" s="67">
        <f>SUM(Monthly!AM38:AX38)</f>
        <v/>
      </c>
      <c r="G38" s="67">
        <f>SUM(Monthly!AY38:BJ38)</f>
        <v/>
      </c>
    </row>
    <row r="39">
      <c r="A39" s="43" t="n"/>
      <c r="B39" s="43" t="inlineStr">
        <is>
          <t>EBITDA</t>
        </is>
      </c>
      <c r="C39" s="67">
        <f>SUM(Monthly!C39:N39)</f>
        <v/>
      </c>
      <c r="D39" s="67">
        <f>SUM(Monthly!O39:Z39)</f>
        <v/>
      </c>
      <c r="E39" s="67">
        <f>SUM(Monthly!AA39:AL39)</f>
        <v/>
      </c>
      <c r="F39" s="67">
        <f>SUM(Monthly!AM39:AX39)</f>
        <v/>
      </c>
      <c r="G39" s="67">
        <f>SUM(Monthly!AY39:BJ39)</f>
        <v/>
      </c>
    </row>
    <row r="40">
      <c r="A40" s="43" t="n"/>
      <c r="B40" s="43" t="inlineStr">
        <is>
          <t>EBITDA margin (blended)</t>
        </is>
      </c>
      <c r="C40" s="55">
        <f>IF(C18&gt;0,C39/C18,0)</f>
        <v/>
      </c>
      <c r="D40" s="55">
        <f>IF(D18&gt;0,D39/D18,0)</f>
        <v/>
      </c>
      <c r="E40" s="55">
        <f>IF(E18&gt;0,E39/E18,0)</f>
        <v/>
      </c>
      <c r="F40" s="55">
        <f>IF(F18&gt;0,F39/F18,0)</f>
        <v/>
      </c>
      <c r="G40" s="55">
        <f>IF(G18&gt;0,G39/G18,0)</f>
        <v/>
      </c>
    </row>
    <row r="41">
      <c r="A41" s="43" t="n"/>
      <c r="B41" s="43" t="inlineStr">
        <is>
          <t>Operating expenses (memo)</t>
        </is>
      </c>
      <c r="C41" s="67">
        <f>SUM(Monthly!C41:N41)</f>
        <v/>
      </c>
      <c r="D41" s="67">
        <f>SUM(Monthly!O41:Z41)</f>
        <v/>
      </c>
      <c r="E41" s="67">
        <f>SUM(Monthly!AA41:AL41)</f>
        <v/>
      </c>
      <c r="F41" s="67">
        <f>SUM(Monthly!AM41:AX41)</f>
        <v/>
      </c>
      <c r="G41" s="67">
        <f>SUM(Monthly!AY41:BJ41)</f>
        <v/>
      </c>
    </row>
    <row r="42">
      <c r="A42" s="43" t="n"/>
      <c r="B42" s="43" t="inlineStr">
        <is>
          <t>Depreciation</t>
        </is>
      </c>
      <c r="C42" s="67">
        <f>SUM(Monthly!C42:N42)</f>
        <v/>
      </c>
      <c r="D42" s="67">
        <f>SUM(Monthly!O42:Z42)</f>
        <v/>
      </c>
      <c r="E42" s="67">
        <f>SUM(Monthly!AA42:AL42)</f>
        <v/>
      </c>
      <c r="F42" s="67">
        <f>SUM(Monthly!AM42:AX42)</f>
        <v/>
      </c>
      <c r="G42" s="67">
        <f>SUM(Monthly!AY42:BJ42)</f>
        <v/>
      </c>
    </row>
    <row r="43">
      <c r="A43" s="43" t="n"/>
      <c r="B43" s="43" t="inlineStr">
        <is>
          <t>EBIT</t>
        </is>
      </c>
      <c r="C43" s="67">
        <f>SUM(Monthly!C43:N43)</f>
        <v/>
      </c>
      <c r="D43" s="67">
        <f>SUM(Monthly!O43:Z43)</f>
        <v/>
      </c>
      <c r="E43" s="67">
        <f>SUM(Monthly!AA43:AL43)</f>
        <v/>
      </c>
      <c r="F43" s="67">
        <f>SUM(Monthly!AM43:AX43)</f>
        <v/>
      </c>
      <c r="G43" s="67">
        <f>SUM(Monthly!AY43:BJ43)</f>
        <v/>
      </c>
    </row>
    <row r="44">
      <c r="A44" s="43" t="n"/>
      <c r="B44" s="43" t="inlineStr">
        <is>
          <t>Interest expense</t>
        </is>
      </c>
      <c r="C44" s="67">
        <f>SUM(Monthly!C44:N44)</f>
        <v/>
      </c>
      <c r="D44" s="67">
        <f>SUM(Monthly!O44:Z44)</f>
        <v/>
      </c>
      <c r="E44" s="67">
        <f>SUM(Monthly!AA44:AL44)</f>
        <v/>
      </c>
      <c r="F44" s="67">
        <f>SUM(Monthly!AM44:AX44)</f>
        <v/>
      </c>
      <c r="G44" s="67">
        <f>SUM(Monthly!AY44:BJ44)</f>
        <v/>
      </c>
    </row>
    <row r="45">
      <c r="A45" s="43" t="n"/>
      <c r="B45" s="43" t="inlineStr">
        <is>
          <t>Pre-tax income</t>
        </is>
      </c>
      <c r="C45" s="67">
        <f>SUM(Monthly!C45:N45)</f>
        <v/>
      </c>
      <c r="D45" s="67">
        <f>SUM(Monthly!O45:Z45)</f>
        <v/>
      </c>
      <c r="E45" s="67">
        <f>SUM(Monthly!AA45:AL45)</f>
        <v/>
      </c>
      <c r="F45" s="67">
        <f>SUM(Monthly!AM45:AX45)</f>
        <v/>
      </c>
      <c r="G45" s="67">
        <f>SUM(Monthly!AY45:BJ45)</f>
        <v/>
      </c>
    </row>
    <row r="46">
      <c r="A46" s="43" t="n"/>
      <c r="B46" s="43" t="inlineStr">
        <is>
          <t>Taxes (26%, monthly, no NOLs)</t>
        </is>
      </c>
      <c r="C46" s="67">
        <f>SUM(Monthly!C46:N46)</f>
        <v/>
      </c>
      <c r="D46" s="67">
        <f>SUM(Monthly!O46:Z46)</f>
        <v/>
      </c>
      <c r="E46" s="67">
        <f>SUM(Monthly!AA46:AL46)</f>
        <v/>
      </c>
      <c r="F46" s="67">
        <f>SUM(Monthly!AM46:AX46)</f>
        <v/>
      </c>
      <c r="G46" s="67">
        <f>SUM(Monthly!AY46:BJ46)</f>
        <v/>
      </c>
    </row>
    <row r="47">
      <c r="A47" s="43" t="n"/>
      <c r="B47" s="43" t="inlineStr">
        <is>
          <t>Net income</t>
        </is>
      </c>
      <c r="C47" s="67">
        <f>SUM(Monthly!C47:N47)</f>
        <v/>
      </c>
      <c r="D47" s="67">
        <f>SUM(Monthly!O47:Z47)</f>
        <v/>
      </c>
      <c r="E47" s="67">
        <f>SUM(Monthly!AA47:AL47)</f>
        <v/>
      </c>
      <c r="F47" s="67">
        <f>SUM(Monthly!AM47:AX47)</f>
        <v/>
      </c>
      <c r="G47" s="67">
        <f>SUM(Monthly!AY47:BJ47)</f>
        <v/>
      </c>
    </row>
    <row r="48">
      <c r="A48" s="43" t="n"/>
      <c r="B48" s="43" t="n"/>
      <c r="C48" s="43" t="n"/>
      <c r="D48" s="43" t="n"/>
      <c r="E48" s="43" t="n"/>
      <c r="F48" s="43" t="n"/>
      <c r="G48" s="43" t="n"/>
    </row>
    <row r="49">
      <c r="A49" s="43" t="n"/>
      <c r="B49" s="47" t="inlineStr">
        <is>
          <t>WORKING CAPITAL &amp; CAPEX</t>
        </is>
      </c>
      <c r="C49" s="47" t="n"/>
      <c r="D49" s="47" t="n"/>
      <c r="E49" s="47" t="n"/>
      <c r="F49" s="47" t="n"/>
      <c r="G49" s="47" t="n"/>
    </row>
    <row r="50">
      <c r="A50" s="43" t="n"/>
      <c r="B50" s="43" t="inlineStr">
        <is>
          <t>AR — Consumer (P1 + consumer add-ons)</t>
        </is>
      </c>
      <c r="C50" s="67">
        <f>Monthly!N50</f>
        <v/>
      </c>
      <c r="D50" s="67">
        <f>Monthly!Z50</f>
        <v/>
      </c>
      <c r="E50" s="67">
        <f>Monthly!AL50</f>
        <v/>
      </c>
      <c r="F50" s="67">
        <f>Monthly!AX50</f>
        <v/>
      </c>
      <c r="G50" s="67">
        <f>Monthly!BJ50</f>
        <v/>
      </c>
    </row>
    <row r="51">
      <c r="A51" s="43" t="n"/>
      <c r="B51" s="43" t="inlineStr">
        <is>
          <t>AR — Mortgage (P2 + mortgage add-ons)</t>
        </is>
      </c>
      <c r="C51" s="67">
        <f>Monthly!N51</f>
        <v/>
      </c>
      <c r="D51" s="67">
        <f>Monthly!Z51</f>
        <v/>
      </c>
      <c r="E51" s="67">
        <f>Monthly!AL51</f>
        <v/>
      </c>
      <c r="F51" s="67">
        <f>Monthly!AX51</f>
        <v/>
      </c>
      <c r="G51" s="67">
        <f>Monthly!BJ51</f>
        <v/>
      </c>
    </row>
    <row r="52">
      <c r="A52" s="43" t="n"/>
      <c r="B52" s="43" t="inlineStr">
        <is>
          <t>AR total</t>
        </is>
      </c>
      <c r="C52" s="67">
        <f>Monthly!N52</f>
        <v/>
      </c>
      <c r="D52" s="67">
        <f>Monthly!Z52</f>
        <v/>
      </c>
      <c r="E52" s="67">
        <f>Monthly!AL52</f>
        <v/>
      </c>
      <c r="F52" s="67">
        <f>Monthly!AX52</f>
        <v/>
      </c>
      <c r="G52" s="67">
        <f>Monthly!BJ52</f>
        <v/>
      </c>
    </row>
    <row r="53">
      <c r="A53" s="43" t="n"/>
      <c r="B53" s="43" t="inlineStr">
        <is>
          <t>AR delivered at closes — platforms</t>
        </is>
      </c>
      <c r="C53" s="67">
        <f>SUM(Monthly!C53:N53)</f>
        <v/>
      </c>
      <c r="D53" s="67">
        <f>SUM(Monthly!O53:Z53)</f>
        <v/>
      </c>
      <c r="E53" s="67">
        <f>SUM(Monthly!AA53:AL53)</f>
        <v/>
      </c>
      <c r="F53" s="67">
        <f>SUM(Monthly!AM53:AX53)</f>
        <v/>
      </c>
      <c r="G53" s="67">
        <f>SUM(Monthly!AY53:BJ53)</f>
        <v/>
      </c>
    </row>
    <row r="54">
      <c r="A54" s="43" t="n"/>
      <c r="B54" s="43" t="inlineStr">
        <is>
          <t>AR delivered at closes — add-ons</t>
        </is>
      </c>
      <c r="C54" s="67">
        <f>SUM(Monthly!C54:N54)</f>
        <v/>
      </c>
      <c r="D54" s="67">
        <f>SUM(Monthly!O54:Z54)</f>
        <v/>
      </c>
      <c r="E54" s="67">
        <f>SUM(Monthly!AA54:AL54)</f>
        <v/>
      </c>
      <c r="F54" s="67">
        <f>SUM(Monthly!AM54:AX54)</f>
        <v/>
      </c>
      <c r="G54" s="67">
        <f>SUM(Monthly!AY54:BJ54)</f>
        <v/>
      </c>
    </row>
    <row r="55">
      <c r="A55" s="43" t="n"/>
      <c r="B55" s="43" t="inlineStr">
        <is>
          <t>AR delivered at closes (total)</t>
        </is>
      </c>
      <c r="C55" s="67">
        <f>SUM(Monthly!C55:N55)</f>
        <v/>
      </c>
      <c r="D55" s="67">
        <f>SUM(Monthly!O55:Z55)</f>
        <v/>
      </c>
      <c r="E55" s="67">
        <f>SUM(Monthly!AA55:AL55)</f>
        <v/>
      </c>
      <c r="F55" s="67">
        <f>SUM(Monthly!AM55:AX55)</f>
        <v/>
      </c>
      <c r="G55" s="67">
        <f>SUM(Monthly!AY55:BJ55)</f>
        <v/>
      </c>
    </row>
    <row r="56">
      <c r="A56" s="43" t="n"/>
      <c r="B56" s="43" t="inlineStr">
        <is>
          <t>Change in AR (cash impact)</t>
        </is>
      </c>
      <c r="C56" s="67">
        <f>SUM(Monthly!C56:N56)</f>
        <v/>
      </c>
      <c r="D56" s="67">
        <f>SUM(Monthly!O56:Z56)</f>
        <v/>
      </c>
      <c r="E56" s="67">
        <f>SUM(Monthly!AA56:AL56)</f>
        <v/>
      </c>
      <c r="F56" s="67">
        <f>SUM(Monthly!AM56:AX56)</f>
        <v/>
      </c>
      <c r="G56" s="67">
        <f>SUM(Monthly!AY56:BJ56)</f>
        <v/>
      </c>
    </row>
    <row r="57">
      <c r="A57" s="43" t="n"/>
      <c r="B57" s="43" t="inlineStr">
        <is>
          <t>Capex</t>
        </is>
      </c>
      <c r="C57" s="67">
        <f>SUM(Monthly!C57:N57)</f>
        <v/>
      </c>
      <c r="D57" s="67">
        <f>SUM(Monthly!O57:Z57)</f>
        <v/>
      </c>
      <c r="E57" s="67">
        <f>SUM(Monthly!AA57:AL57)</f>
        <v/>
      </c>
      <c r="F57" s="67">
        <f>SUM(Monthly!AM57:AX57)</f>
        <v/>
      </c>
      <c r="G57" s="67">
        <f>SUM(Monthly!AY57:BJ57)</f>
        <v/>
      </c>
    </row>
    <row r="58">
      <c r="A58" s="43" t="n"/>
      <c r="B58" s="43" t="inlineStr">
        <is>
          <t>AP (DPO on opex)</t>
        </is>
      </c>
      <c r="C58" s="67">
        <f>Monthly!N58</f>
        <v/>
      </c>
      <c r="D58" s="67">
        <f>Monthly!Z58</f>
        <v/>
      </c>
      <c r="E58" s="67">
        <f>Monthly!AL58</f>
        <v/>
      </c>
      <c r="F58" s="67">
        <f>Monthly!AX58</f>
        <v/>
      </c>
      <c r="G58" s="67">
        <f>Monthly!BJ58</f>
        <v/>
      </c>
    </row>
    <row r="59">
      <c r="A59" s="43" t="n"/>
      <c r="B59" s="43" t="inlineStr">
        <is>
          <t>AP assumed at closes</t>
        </is>
      </c>
      <c r="C59" s="67">
        <f>SUM(Monthly!C59:N59)</f>
        <v/>
      </c>
      <c r="D59" s="67">
        <f>SUM(Monthly!O59:Z59)</f>
        <v/>
      </c>
      <c r="E59" s="67">
        <f>SUM(Monthly!AA59:AL59)</f>
        <v/>
      </c>
      <c r="F59" s="67">
        <f>SUM(Monthly!AM59:AX59)</f>
        <v/>
      </c>
      <c r="G59" s="67">
        <f>SUM(Monthly!AY59:BJ59)</f>
        <v/>
      </c>
    </row>
    <row r="60">
      <c r="A60" s="43" t="n"/>
      <c r="B60" s="43" t="inlineStr">
        <is>
          <t>Change in AP (cash impact)</t>
        </is>
      </c>
      <c r="C60" s="67">
        <f>SUM(Monthly!C60:N60)</f>
        <v/>
      </c>
      <c r="D60" s="67">
        <f>SUM(Monthly!O60:Z60)</f>
        <v/>
      </c>
      <c r="E60" s="67">
        <f>SUM(Monthly!AA60:AL60)</f>
        <v/>
      </c>
      <c r="F60" s="67">
        <f>SUM(Monthly!AM60:AX60)</f>
        <v/>
      </c>
      <c r="G60" s="67">
        <f>SUM(Monthly!AY60:BJ60)</f>
        <v/>
      </c>
    </row>
    <row r="61">
      <c r="A61" s="43" t="n"/>
      <c r="B61" s="43" t="inlineStr">
        <is>
          <t>Minimum cash (3-mo opex)</t>
        </is>
      </c>
      <c r="C61" s="67">
        <f>Monthly!N61</f>
        <v/>
      </c>
      <c r="D61" s="67">
        <f>Monthly!Z61</f>
        <v/>
      </c>
      <c r="E61" s="67">
        <f>Monthly!AL61</f>
        <v/>
      </c>
      <c r="F61" s="67">
        <f>Monthly!AX61</f>
        <v/>
      </c>
      <c r="G61" s="67">
        <f>Monthly!BJ61</f>
        <v/>
      </c>
    </row>
    <row r="62">
      <c r="A62" s="43" t="n"/>
      <c r="B62" s="43" t="n"/>
      <c r="C62" s="43" t="n"/>
      <c r="D62" s="43" t="n"/>
      <c r="E62" s="43" t="n"/>
      <c r="F62" s="43" t="n"/>
      <c r="G62" s="43" t="n"/>
    </row>
    <row r="63">
      <c r="A63" s="43" t="n"/>
      <c r="B63" s="47" t="inlineStr">
        <is>
          <t>ACQUISITIONS &amp; FUNDING</t>
        </is>
      </c>
      <c r="C63" s="47" t="n"/>
      <c r="D63" s="47" t="n"/>
      <c r="E63" s="47" t="n"/>
      <c r="F63" s="47" t="n"/>
      <c r="G63" s="47" t="n"/>
    </row>
    <row r="64">
      <c r="A64" s="43" t="n"/>
      <c r="B64" s="43" t="inlineStr">
        <is>
          <t>Add-on EV closing this month (memo)</t>
        </is>
      </c>
      <c r="C64" s="67">
        <f>SUM(Monthly!C64:N64)</f>
        <v/>
      </c>
      <c r="D64" s="67">
        <f>SUM(Monthly!O64:Z64)</f>
        <v/>
      </c>
      <c r="E64" s="67">
        <f>SUM(Monthly!AA64:AL64)</f>
        <v/>
      </c>
      <c r="F64" s="67">
        <f>SUM(Monthly!AM64:AX64)</f>
        <v/>
      </c>
      <c r="G64" s="67">
        <f>SUM(Monthly!AY64:BJ64)</f>
        <v/>
      </c>
    </row>
    <row r="65">
      <c r="A65" s="43" t="n"/>
      <c r="B65" s="43" t="inlineStr">
        <is>
          <t>Add-on EBITDA closing this month (memo)</t>
        </is>
      </c>
      <c r="C65" s="67">
        <f>SUM(Monthly!C65:N65)</f>
        <v/>
      </c>
      <c r="D65" s="67">
        <f>SUM(Monthly!O65:Z65)</f>
        <v/>
      </c>
      <c r="E65" s="67">
        <f>SUM(Monthly!AA65:AL65)</f>
        <v/>
      </c>
      <c r="F65" s="67">
        <f>SUM(Monthly!AM65:AX65)</f>
        <v/>
      </c>
      <c r="G65" s="67">
        <f>SUM(Monthly!AY65:BJ65)</f>
        <v/>
      </c>
    </row>
    <row r="66">
      <c r="A66" s="43" t="n"/>
      <c r="B66" s="43" t="inlineStr">
        <is>
          <t>Acquisition EV + costs + cash funded</t>
        </is>
      </c>
      <c r="C66" s="67">
        <f>SUM(Monthly!C66:N66)</f>
        <v/>
      </c>
      <c r="D66" s="67">
        <f>SUM(Monthly!O66:Z66)</f>
        <v/>
      </c>
      <c r="E66" s="67">
        <f>SUM(Monthly!AA66:AL66)</f>
        <v/>
      </c>
      <c r="F66" s="67">
        <f>SUM(Monthly!AM66:AX66)</f>
        <v/>
      </c>
      <c r="G66" s="67">
        <f>SUM(Monthly!AY66:BJ66)</f>
        <v/>
      </c>
    </row>
    <row r="67">
      <c r="A67" s="43" t="n"/>
      <c r="B67" s="43" t="inlineStr">
        <is>
          <t>Rollover equity issued (non-cash)</t>
        </is>
      </c>
      <c r="C67" s="67">
        <f>SUM(Monthly!C67:N67)</f>
        <v/>
      </c>
      <c r="D67" s="67">
        <f>SUM(Monthly!O67:Z67)</f>
        <v/>
      </c>
      <c r="E67" s="67">
        <f>SUM(Monthly!AA67:AL67)</f>
        <v/>
      </c>
      <c r="F67" s="67">
        <f>SUM(Monthly!AM67:AX67)</f>
        <v/>
      </c>
      <c r="G67" s="67">
        <f>SUM(Monthly!AY67:BJ67)</f>
        <v/>
      </c>
    </row>
    <row r="68">
      <c r="A68" s="43" t="n"/>
      <c r="B68" s="43" t="inlineStr">
        <is>
          <t>Cash needed at closes</t>
        </is>
      </c>
      <c r="C68" s="67">
        <f>SUM(Monthly!C68:N68)</f>
        <v/>
      </c>
      <c r="D68" s="67">
        <f>SUM(Monthly!O68:Z68)</f>
        <v/>
      </c>
      <c r="E68" s="67">
        <f>SUM(Monthly!AA68:AL68)</f>
        <v/>
      </c>
      <c r="F68" s="67">
        <f>SUM(Monthly!AM68:AX68)</f>
        <v/>
      </c>
      <c r="G68" s="67">
        <f>SUM(Monthly!AY68:BJ68)</f>
        <v/>
      </c>
    </row>
    <row r="69">
      <c r="A69" s="43" t="n"/>
      <c r="B69" s="43" t="inlineStr">
        <is>
          <t>Debt drawn</t>
        </is>
      </c>
      <c r="C69" s="67">
        <f>SUM(Monthly!C69:N69)</f>
        <v/>
      </c>
      <c r="D69" s="67">
        <f>SUM(Monthly!O69:Z69)</f>
        <v/>
      </c>
      <c r="E69" s="67">
        <f>SUM(Monthly!AA69:AL69)</f>
        <v/>
      </c>
      <c r="F69" s="67">
        <f>SUM(Monthly!AM69:AX69)</f>
        <v/>
      </c>
      <c r="G69" s="67">
        <f>SUM(Monthly!AY69:BJ69)</f>
        <v/>
      </c>
    </row>
    <row r="70">
      <c r="A70" s="43" t="n"/>
      <c r="B70" s="43" t="inlineStr">
        <is>
          <t>Cash used for acquisitions</t>
        </is>
      </c>
      <c r="C70" s="67">
        <f>SUM(Monthly!C70:N70)</f>
        <v/>
      </c>
      <c r="D70" s="67">
        <f>SUM(Monthly!O70:Z70)</f>
        <v/>
      </c>
      <c r="E70" s="67">
        <f>SUM(Monthly!AA70:AL70)</f>
        <v/>
      </c>
      <c r="F70" s="67">
        <f>SUM(Monthly!AM70:AX70)</f>
        <v/>
      </c>
      <c r="G70" s="67">
        <f>SUM(Monthly!AY70:BJ70)</f>
        <v/>
      </c>
    </row>
    <row r="71">
      <c r="A71" s="43" t="n"/>
      <c r="B71" s="43" t="inlineStr">
        <is>
          <t>Sponsor equity infusion (cash, 50/50 PS/Nexus)</t>
        </is>
      </c>
      <c r="C71" s="67">
        <f>SUM(Monthly!C71:N71)</f>
        <v/>
      </c>
      <c r="D71" s="67">
        <f>SUM(Monthly!O71:Z71)</f>
        <v/>
      </c>
      <c r="E71" s="67">
        <f>SUM(Monthly!AA71:AL71)</f>
        <v/>
      </c>
      <c r="F71" s="67">
        <f>SUM(Monthly!AM71:AX71)</f>
        <v/>
      </c>
      <c r="G71" s="67">
        <f>SUM(Monthly!AY71:BJ71)</f>
        <v/>
      </c>
    </row>
    <row r="72">
      <c r="A72" s="43" t="n"/>
      <c r="B72" s="43" t="inlineStr">
        <is>
          <t>Goodwill added (plug)</t>
        </is>
      </c>
      <c r="C72" s="67">
        <f>SUM(Monthly!C72:N72)</f>
        <v/>
      </c>
      <c r="D72" s="67">
        <f>SUM(Monthly!O72:Z72)</f>
        <v/>
      </c>
      <c r="E72" s="67">
        <f>SUM(Monthly!AA72:AL72)</f>
        <v/>
      </c>
      <c r="F72" s="67">
        <f>SUM(Monthly!AM72:AX72)</f>
        <v/>
      </c>
      <c r="G72" s="67">
        <f>SUM(Monthly!AY72:BJ72)</f>
        <v/>
      </c>
    </row>
    <row r="73">
      <c r="A73" s="43" t="n"/>
      <c r="B73" s="43" t="n"/>
      <c r="C73" s="43" t="n"/>
      <c r="D73" s="43" t="n"/>
      <c r="E73" s="43" t="n"/>
      <c r="F73" s="43" t="n"/>
      <c r="G73" s="43" t="n"/>
    </row>
    <row r="74">
      <c r="A74" s="43" t="n"/>
      <c r="B74" s="47" t="inlineStr">
        <is>
          <t>DEBT &amp; CASH</t>
        </is>
      </c>
      <c r="C74" s="47" t="n"/>
      <c r="D74" s="47" t="n"/>
      <c r="E74" s="47" t="n"/>
      <c r="F74" s="47" t="n"/>
      <c r="G74" s="47" t="n"/>
    </row>
    <row r="75">
      <c r="A75" s="43" t="n"/>
      <c r="B75" s="43" t="inlineStr">
        <is>
          <t>Debt, beginning</t>
        </is>
      </c>
      <c r="C75" s="67">
        <f>Monthly!C75</f>
        <v/>
      </c>
      <c r="D75" s="67">
        <f>Monthly!O75</f>
        <v/>
      </c>
      <c r="E75" s="67">
        <f>Monthly!AA75</f>
        <v/>
      </c>
      <c r="F75" s="67">
        <f>Monthly!AM75</f>
        <v/>
      </c>
      <c r="G75" s="67">
        <f>Monthly!AY75</f>
        <v/>
      </c>
    </row>
    <row r="76">
      <c r="A76" s="43" t="n"/>
      <c r="B76" s="43" t="inlineStr">
        <is>
          <t>Scheduled amortization (quarterly, 5%/yr of drawn)</t>
        </is>
      </c>
      <c r="C76" s="67">
        <f>SUM(Monthly!C76:N76)</f>
        <v/>
      </c>
      <c r="D76" s="67">
        <f>SUM(Monthly!O76:Z76)</f>
        <v/>
      </c>
      <c r="E76" s="67">
        <f>SUM(Monthly!AA76:AL76)</f>
        <v/>
      </c>
      <c r="F76" s="67">
        <f>SUM(Monthly!AM76:AX76)</f>
        <v/>
      </c>
      <c r="G76" s="67">
        <f>SUM(Monthly!AY76:BJ76)</f>
        <v/>
      </c>
    </row>
    <row r="77">
      <c r="A77" s="43" t="n"/>
      <c r="B77" s="43" t="inlineStr">
        <is>
          <t>Year-end excess-cash sweep (Dec)</t>
        </is>
      </c>
      <c r="C77" s="67">
        <f>SUM(Monthly!C77:N77)</f>
        <v/>
      </c>
      <c r="D77" s="67">
        <f>SUM(Monthly!O77:Z77)</f>
        <v/>
      </c>
      <c r="E77" s="67">
        <f>SUM(Monthly!AA77:AL77)</f>
        <v/>
      </c>
      <c r="F77" s="67">
        <f>SUM(Monthly!AM77:AX77)</f>
        <v/>
      </c>
      <c r="G77" s="67">
        <f>SUM(Monthly!AY77:BJ77)</f>
        <v/>
      </c>
    </row>
    <row r="78">
      <c r="A78" s="43" t="n"/>
      <c r="B78" s="43" t="inlineStr">
        <is>
          <t>Debt, ending</t>
        </is>
      </c>
      <c r="C78" s="67">
        <f>Monthly!N78</f>
        <v/>
      </c>
      <c r="D78" s="67">
        <f>Monthly!Z78</f>
        <v/>
      </c>
      <c r="E78" s="67">
        <f>Monthly!AL78</f>
        <v/>
      </c>
      <c r="F78" s="67">
        <f>Monthly!AX78</f>
        <v/>
      </c>
      <c r="G78" s="67">
        <f>Monthly!BJ78</f>
        <v/>
      </c>
    </row>
    <row r="79">
      <c r="A79" s="43" t="n"/>
      <c r="B79" s="43" t="inlineStr">
        <is>
          <t>Cash, beginning</t>
        </is>
      </c>
      <c r="C79" s="67">
        <f>Monthly!C79</f>
        <v/>
      </c>
      <c r="D79" s="67">
        <f>Monthly!O79</f>
        <v/>
      </c>
      <c r="E79" s="67">
        <f>Monthly!AA79</f>
        <v/>
      </c>
      <c r="F79" s="67">
        <f>Monthly!AM79</f>
        <v/>
      </c>
      <c r="G79" s="67">
        <f>Monthly!AY79</f>
        <v/>
      </c>
    </row>
    <row r="80">
      <c r="A80" s="43" t="n"/>
      <c r="B80" s="43" t="inlineStr">
        <is>
          <t>Cash from operations (NI+Dep-dAR+dAP)</t>
        </is>
      </c>
      <c r="C80" s="67">
        <f>SUM(Monthly!C80:N80)</f>
        <v/>
      </c>
      <c r="D80" s="67">
        <f>SUM(Monthly!O80:Z80)</f>
        <v/>
      </c>
      <c r="E80" s="67">
        <f>SUM(Monthly!AA80:AL80)</f>
        <v/>
      </c>
      <c r="F80" s="67">
        <f>SUM(Monthly!AM80:AX80)</f>
        <v/>
      </c>
      <c r="G80" s="67">
        <f>SUM(Monthly!AY80:BJ80)</f>
        <v/>
      </c>
    </row>
    <row r="81">
      <c r="A81" s="43" t="n"/>
      <c r="B81" s="43" t="inlineStr">
        <is>
          <t>Cash funded at closes</t>
        </is>
      </c>
      <c r="C81" s="67">
        <f>SUM(Monthly!C81:N81)</f>
        <v/>
      </c>
      <c r="D81" s="67">
        <f>SUM(Monthly!O81:Z81)</f>
        <v/>
      </c>
      <c r="E81" s="67">
        <f>SUM(Monthly!AA81:AL81)</f>
        <v/>
      </c>
      <c r="F81" s="67">
        <f>SUM(Monthly!AM81:AX81)</f>
        <v/>
      </c>
      <c r="G81" s="67">
        <f>SUM(Monthly!AY81:BJ81)</f>
        <v/>
      </c>
    </row>
    <row r="82">
      <c r="A82" s="43" t="n"/>
      <c r="B82" s="43" t="inlineStr">
        <is>
          <t>Cash before sweep</t>
        </is>
      </c>
      <c r="C82" s="57">
        <f>C79+C80-C57-C70-C76+C81</f>
        <v/>
      </c>
      <c r="D82" s="57">
        <f>D79+D80-D57-D70-D76+D81</f>
        <v/>
      </c>
      <c r="E82" s="57">
        <f>E79+E80-E57-E70-E76+E81</f>
        <v/>
      </c>
      <c r="F82" s="57">
        <f>F79+F80-F57-F70-F76+F81</f>
        <v/>
      </c>
      <c r="G82" s="57">
        <f>G79+G80-G57-G70-G76+G81</f>
        <v/>
      </c>
    </row>
    <row r="83">
      <c r="A83" s="43" t="n"/>
      <c r="B83" s="43" t="inlineStr">
        <is>
          <t>Cash, ending</t>
        </is>
      </c>
      <c r="C83" s="67">
        <f>Monthly!N83</f>
        <v/>
      </c>
      <c r="D83" s="67">
        <f>Monthly!Z83</f>
        <v/>
      </c>
      <c r="E83" s="67">
        <f>Monthly!AL83</f>
        <v/>
      </c>
      <c r="F83" s="67">
        <f>Monthly!AX83</f>
        <v/>
      </c>
      <c r="G83" s="67">
        <f>Monthly!BJ83</f>
        <v/>
      </c>
    </row>
    <row r="84">
      <c r="A84" s="43" t="n"/>
      <c r="B84" s="43" t="inlineStr">
        <is>
          <t>TTM EBITDA — Platform 1 (annualized from close)</t>
        </is>
      </c>
      <c r="C84" s="67">
        <f>Monthly!N84</f>
        <v/>
      </c>
      <c r="D84" s="67">
        <f>Monthly!Z84</f>
        <v/>
      </c>
      <c r="E84" s="67">
        <f>Monthly!AL84</f>
        <v/>
      </c>
      <c r="F84" s="67">
        <f>Monthly!AX84</f>
        <v/>
      </c>
      <c r="G84" s="67">
        <f>Monthly!BJ84</f>
        <v/>
      </c>
    </row>
    <row r="85">
      <c r="A85" s="43" t="n"/>
      <c r="B85" s="43" t="inlineStr">
        <is>
          <t>TTM EBITDA — Platform 2 (annualized from close)</t>
        </is>
      </c>
      <c r="C85" s="67">
        <f>Monthly!N85</f>
        <v/>
      </c>
      <c r="D85" s="67">
        <f>Monthly!Z85</f>
        <v/>
      </c>
      <c r="E85" s="67">
        <f>Monthly!AL85</f>
        <v/>
      </c>
      <c r="F85" s="67">
        <f>Monthly!AX85</f>
        <v/>
      </c>
      <c r="G85" s="67">
        <f>Monthly!BJ85</f>
        <v/>
      </c>
    </row>
    <row r="86">
      <c r="A86" s="43" t="n"/>
      <c r="B86" s="43" t="inlineStr">
        <is>
          <t>TTM EBITDA — Add-ons (each annualized from close)</t>
        </is>
      </c>
      <c r="C86" s="67">
        <f>Monthly!N86</f>
        <v/>
      </c>
      <c r="D86" s="67">
        <f>Monthly!Z86</f>
        <v/>
      </c>
      <c r="E86" s="67">
        <f>Monthly!AL86</f>
        <v/>
      </c>
      <c r="F86" s="67">
        <f>Monthly!AX86</f>
        <v/>
      </c>
      <c r="G86" s="67">
        <f>Monthly!BJ86</f>
        <v/>
      </c>
    </row>
    <row r="87">
      <c r="A87" s="43" t="n"/>
      <c r="B87" s="43" t="inlineStr">
        <is>
          <t>TTM EBITDA (pro forma)</t>
        </is>
      </c>
      <c r="C87" s="67">
        <f>Monthly!N87</f>
        <v/>
      </c>
      <c r="D87" s="67">
        <f>Monthly!Z87</f>
        <v/>
      </c>
      <c r="E87" s="67">
        <f>Monthly!AL87</f>
        <v/>
      </c>
      <c r="F87" s="67">
        <f>Monthly!AX87</f>
        <v/>
      </c>
      <c r="G87" s="67">
        <f>Monthly!BJ87</f>
        <v/>
      </c>
    </row>
    <row r="88">
      <c r="A88" s="43" t="n"/>
      <c r="B88" s="43" t="inlineStr">
        <is>
          <t>Leverage (debt / TTM EBITDA)</t>
        </is>
      </c>
      <c r="C88" s="71">
        <f>Monthly!N88</f>
        <v/>
      </c>
      <c r="D88" s="71">
        <f>Monthly!Z88</f>
        <v/>
      </c>
      <c r="E88" s="71">
        <f>Monthly!AL88</f>
        <v/>
      </c>
      <c r="F88" s="71">
        <f>Monthly!AX88</f>
        <v/>
      </c>
      <c r="G88" s="71">
        <f>Monthly!BJ88</f>
        <v/>
      </c>
    </row>
    <row r="89">
      <c r="A89" s="43" t="n"/>
      <c r="B89" s="43" t="inlineStr">
        <is>
          <t>Debt capacity (add'l debt to max leverage)</t>
        </is>
      </c>
      <c r="C89" s="67">
        <f>Monthly!N89</f>
        <v/>
      </c>
      <c r="D89" s="67">
        <f>Monthly!Z89</f>
        <v/>
      </c>
      <c r="E89" s="67">
        <f>Monthly!AL89</f>
        <v/>
      </c>
      <c r="F89" s="67">
        <f>Monthly!AX89</f>
        <v/>
      </c>
      <c r="G89" s="67">
        <f>Monthly!BJ89</f>
        <v/>
      </c>
    </row>
    <row r="90">
      <c r="A90" s="43" t="n"/>
      <c r="B90" s="43" t="n"/>
      <c r="C90" s="43" t="n"/>
      <c r="D90" s="43" t="n"/>
      <c r="E90" s="43" t="n"/>
      <c r="F90" s="43" t="n"/>
      <c r="G90" s="43" t="n"/>
    </row>
    <row r="91">
      <c r="A91" s="43" t="n"/>
      <c r="B91" s="47" t="inlineStr">
        <is>
          <t>BALANCE SHEET</t>
        </is>
      </c>
      <c r="C91" s="47" t="n"/>
      <c r="D91" s="47" t="n"/>
      <c r="E91" s="47" t="n"/>
      <c r="F91" s="47" t="n"/>
      <c r="G91" s="47" t="n"/>
    </row>
    <row r="92">
      <c r="A92" s="43" t="n"/>
      <c r="B92" s="43" t="inlineStr">
        <is>
          <t>Cash</t>
        </is>
      </c>
      <c r="C92" s="67">
        <f>Monthly!N92</f>
        <v/>
      </c>
      <c r="D92" s="67">
        <f>Monthly!Z92</f>
        <v/>
      </c>
      <c r="E92" s="67">
        <f>Monthly!AL92</f>
        <v/>
      </c>
      <c r="F92" s="67">
        <f>Monthly!AX92</f>
        <v/>
      </c>
      <c r="G92" s="67">
        <f>Monthly!BJ92</f>
        <v/>
      </c>
    </row>
    <row r="93">
      <c r="A93" s="43" t="n"/>
      <c r="B93" s="43" t="inlineStr">
        <is>
          <t>Accounts receivable</t>
        </is>
      </c>
      <c r="C93" s="67">
        <f>Monthly!N93</f>
        <v/>
      </c>
      <c r="D93" s="67">
        <f>Monthly!Z93</f>
        <v/>
      </c>
      <c r="E93" s="67">
        <f>Monthly!AL93</f>
        <v/>
      </c>
      <c r="F93" s="67">
        <f>Monthly!AX93</f>
        <v/>
      </c>
      <c r="G93" s="67">
        <f>Monthly!BJ93</f>
        <v/>
      </c>
    </row>
    <row r="94">
      <c r="A94" s="43" t="n"/>
      <c r="B94" s="43" t="inlineStr">
        <is>
          <t>PP&amp;E, net</t>
        </is>
      </c>
      <c r="C94" s="67">
        <f>Monthly!N94</f>
        <v/>
      </c>
      <c r="D94" s="67">
        <f>Monthly!Z94</f>
        <v/>
      </c>
      <c r="E94" s="67">
        <f>Monthly!AL94</f>
        <v/>
      </c>
      <c r="F94" s="67">
        <f>Monthly!AX94</f>
        <v/>
      </c>
      <c r="G94" s="67">
        <f>Monthly!BJ94</f>
        <v/>
      </c>
    </row>
    <row r="95">
      <c r="A95" s="43" t="n"/>
      <c r="B95" s="43" t="inlineStr">
        <is>
          <t>Goodwill</t>
        </is>
      </c>
      <c r="C95" s="67">
        <f>Monthly!N95</f>
        <v/>
      </c>
      <c r="D95" s="67">
        <f>Monthly!Z95</f>
        <v/>
      </c>
      <c r="E95" s="67">
        <f>Monthly!AL95</f>
        <v/>
      </c>
      <c r="F95" s="67">
        <f>Monthly!AX95</f>
        <v/>
      </c>
      <c r="G95" s="67">
        <f>Monthly!BJ95</f>
        <v/>
      </c>
    </row>
    <row r="96">
      <c r="A96" s="43" t="n"/>
      <c r="B96" s="43" t="inlineStr">
        <is>
          <t>Total assets</t>
        </is>
      </c>
      <c r="C96" s="67">
        <f>Monthly!N96</f>
        <v/>
      </c>
      <c r="D96" s="67">
        <f>Monthly!Z96</f>
        <v/>
      </c>
      <c r="E96" s="67">
        <f>Monthly!AL96</f>
        <v/>
      </c>
      <c r="F96" s="67">
        <f>Monthly!AX96</f>
        <v/>
      </c>
      <c r="G96" s="67">
        <f>Monthly!BJ96</f>
        <v/>
      </c>
    </row>
    <row r="97">
      <c r="A97" s="43" t="n"/>
      <c r="B97" s="43" t="inlineStr">
        <is>
          <t>Accounts payable</t>
        </is>
      </c>
      <c r="C97" s="67">
        <f>Monthly!N97</f>
        <v/>
      </c>
      <c r="D97" s="67">
        <f>Monthly!Z97</f>
        <v/>
      </c>
      <c r="E97" s="67">
        <f>Monthly!AL97</f>
        <v/>
      </c>
      <c r="F97" s="67">
        <f>Monthly!AX97</f>
        <v/>
      </c>
      <c r="G97" s="67">
        <f>Monthly!BJ97</f>
        <v/>
      </c>
    </row>
    <row r="98">
      <c r="A98" s="43" t="n"/>
      <c r="B98" s="43" t="inlineStr">
        <is>
          <t>Debt</t>
        </is>
      </c>
      <c r="C98" s="67">
        <f>Monthly!N98</f>
        <v/>
      </c>
      <c r="D98" s="67">
        <f>Monthly!Z98</f>
        <v/>
      </c>
      <c r="E98" s="67">
        <f>Monthly!AL98</f>
        <v/>
      </c>
      <c r="F98" s="67">
        <f>Monthly!AX98</f>
        <v/>
      </c>
      <c r="G98" s="67">
        <f>Monthly!BJ98</f>
        <v/>
      </c>
    </row>
    <row r="99">
      <c r="A99" s="43" t="n"/>
      <c r="B99" s="43" t="inlineStr">
        <is>
          <t>Contributed capital (sponsor cash + rollover)</t>
        </is>
      </c>
      <c r="C99" s="67">
        <f>Monthly!N99</f>
        <v/>
      </c>
      <c r="D99" s="67">
        <f>Monthly!Z99</f>
        <v/>
      </c>
      <c r="E99" s="67">
        <f>Monthly!AL99</f>
        <v/>
      </c>
      <c r="F99" s="67">
        <f>Monthly!AX99</f>
        <v/>
      </c>
      <c r="G99" s="67">
        <f>Monthly!BJ99</f>
        <v/>
      </c>
    </row>
    <row r="100">
      <c r="A100" s="43" t="n"/>
      <c r="B100" s="43" t="inlineStr">
        <is>
          <t>Retained earnings</t>
        </is>
      </c>
      <c r="C100" s="67">
        <f>Monthly!N100</f>
        <v/>
      </c>
      <c r="D100" s="67">
        <f>Monthly!Z100</f>
        <v/>
      </c>
      <c r="E100" s="67">
        <f>Monthly!AL100</f>
        <v/>
      </c>
      <c r="F100" s="67">
        <f>Monthly!AX100</f>
        <v/>
      </c>
      <c r="G100" s="67">
        <f>Monthly!BJ100</f>
        <v/>
      </c>
    </row>
    <row r="101">
      <c r="A101" s="43" t="n"/>
      <c r="B101" s="43" t="inlineStr">
        <is>
          <t>Total liabilities + equity</t>
        </is>
      </c>
      <c r="C101" s="67">
        <f>Monthly!N101</f>
        <v/>
      </c>
      <c r="D101" s="67">
        <f>Monthly!Z101</f>
        <v/>
      </c>
      <c r="E101" s="67">
        <f>Monthly!AL101</f>
        <v/>
      </c>
      <c r="F101" s="67">
        <f>Monthly!AX101</f>
        <v/>
      </c>
      <c r="G101" s="67">
        <f>Monthly!BJ101</f>
        <v/>
      </c>
    </row>
    <row r="102">
      <c r="A102" s="43" t="n"/>
      <c r="B102" s="43" t="inlineStr">
        <is>
          <t>BALANCE CHECK (must be 0)</t>
        </is>
      </c>
      <c r="C102" s="74">
        <f>Monthly!N102</f>
        <v/>
      </c>
      <c r="D102" s="74">
        <f>Monthly!Z102</f>
        <v/>
      </c>
      <c r="E102" s="74">
        <f>Monthly!AL102</f>
        <v/>
      </c>
      <c r="F102" s="74">
        <f>Monthly!AX102</f>
        <v/>
      </c>
      <c r="G102" s="74">
        <f>Monthly!BJ102</f>
        <v/>
      </c>
    </row>
  </sheetData>
  <pageMargins left="0.4" right="0.4" top="0.5" bottom="0.5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tabColor rgb="001E4D3B"/>
    <outlinePr summaryBelow="1" summaryRight="1"/>
    <pageSetUpPr fitToPage="1"/>
  </sheetPr>
  <dimension ref="A1:G24"/>
  <sheetViews>
    <sheetView showGridLines="0" zoomScale="100" workbookViewId="0">
      <pane xSplit="2" ySplit="4" topLeftCell="C5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4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6" customHeight="1">
      <c r="A1" s="43" t="n"/>
      <c r="B1" s="43" t="n"/>
      <c r="C1" s="43" t="n"/>
      <c r="D1" s="43" t="n"/>
      <c r="E1" s="43" t="n"/>
      <c r="F1" s="43" t="n"/>
      <c r="G1" s="43" t="n"/>
    </row>
    <row r="2">
      <c r="A2" s="43" t="n"/>
      <c r="B2" s="44" t="inlineStr">
        <is>
          <t>Annual Summary ($M)</t>
        </is>
      </c>
      <c r="C2" s="43" t="n"/>
      <c r="D2" s="43" t="n"/>
      <c r="E2" s="43" t="n"/>
      <c r="F2" s="43" t="n"/>
      <c r="G2" s="43" t="n"/>
    </row>
    <row r="3">
      <c r="A3" s="43" t="n"/>
      <c r="B3" s="43" t="n"/>
      <c r="C3" s="43" t="n"/>
      <c r="D3" s="43" t="n"/>
      <c r="E3" s="43" t="n"/>
      <c r="F3" s="43" t="n"/>
      <c r="G3" s="43" t="n"/>
    </row>
    <row r="4">
      <c r="A4" s="43" t="n"/>
      <c r="B4" s="47" t="n"/>
      <c r="C4" s="73" t="inlineStr">
        <is>
          <t>FY2027</t>
        </is>
      </c>
      <c r="D4" s="73" t="inlineStr">
        <is>
          <t>FY2028</t>
        </is>
      </c>
      <c r="E4" s="73" t="inlineStr">
        <is>
          <t>FY2029</t>
        </is>
      </c>
      <c r="F4" s="73" t="inlineStr">
        <is>
          <t>FY2030</t>
        </is>
      </c>
      <c r="G4" s="73" t="inlineStr">
        <is>
          <t>FY2031</t>
        </is>
      </c>
    </row>
    <row r="5">
      <c r="A5" s="43" t="n"/>
      <c r="B5" s="50" t="inlineStr">
        <is>
          <t>Revenue</t>
        </is>
      </c>
      <c r="C5" s="67">
        <f>SUM(Monthly!C18:N18)</f>
        <v/>
      </c>
      <c r="D5" s="67">
        <f>SUM(Monthly!O18:Z18)</f>
        <v/>
      </c>
      <c r="E5" s="67">
        <f>SUM(Monthly!AA18:AL18)</f>
        <v/>
      </c>
      <c r="F5" s="67">
        <f>SUM(Monthly!AM18:AX18)</f>
        <v/>
      </c>
      <c r="G5" s="67">
        <f>SUM(Monthly!AY18:BJ18)</f>
        <v/>
      </c>
    </row>
    <row r="6">
      <c r="A6" s="43" t="n"/>
      <c r="B6" s="43" t="inlineStr">
        <is>
          <t xml:space="preserve">  Platform 1 (Consumer)</t>
        </is>
      </c>
      <c r="C6" s="67">
        <f>SUM(Monthly!C8:N8)</f>
        <v/>
      </c>
      <c r="D6" s="67">
        <f>SUM(Monthly!O8:Z8)</f>
        <v/>
      </c>
      <c r="E6" s="67">
        <f>SUM(Monthly!AA8:AL8)</f>
        <v/>
      </c>
      <c r="F6" s="67">
        <f>SUM(Monthly!AM8:AX8)</f>
        <v/>
      </c>
      <c r="G6" s="67">
        <f>SUM(Monthly!AY8:BJ8)</f>
        <v/>
      </c>
    </row>
    <row r="7">
      <c r="A7" s="43" t="n"/>
      <c r="B7" s="43" t="inlineStr">
        <is>
          <t xml:space="preserve">  Platform 2 (Mortgage)</t>
        </is>
      </c>
      <c r="C7" s="67">
        <f>SUM(Monthly!C9:N9)</f>
        <v/>
      </c>
      <c r="D7" s="67">
        <f>SUM(Monthly!O9:Z9)</f>
        <v/>
      </c>
      <c r="E7" s="67">
        <f>SUM(Monthly!AA9:AL9)</f>
        <v/>
      </c>
      <c r="F7" s="67">
        <f>SUM(Monthly!AM9:AX9)</f>
        <v/>
      </c>
      <c r="G7" s="67">
        <f>SUM(Monthly!AY9:BJ9)</f>
        <v/>
      </c>
    </row>
    <row r="8">
      <c r="A8" s="43" t="n"/>
      <c r="B8" s="43" t="inlineStr">
        <is>
          <t xml:space="preserve">  Add-ons</t>
        </is>
      </c>
      <c r="C8" s="67">
        <f>SUM(Monthly!C10:N17)</f>
        <v/>
      </c>
      <c r="D8" s="67">
        <f>SUM(Monthly!O10:Z17)</f>
        <v/>
      </c>
      <c r="E8" s="67">
        <f>SUM(Monthly!AA10:AL17)</f>
        <v/>
      </c>
      <c r="F8" s="67">
        <f>SUM(Monthly!AM10:AX17)</f>
        <v/>
      </c>
      <c r="G8" s="67">
        <f>SUM(Monthly!AY10:BJ17)</f>
        <v/>
      </c>
    </row>
    <row r="9">
      <c r="A9" s="43" t="n"/>
      <c r="B9" s="50" t="inlineStr">
        <is>
          <t>EBITDA</t>
        </is>
      </c>
      <c r="C9" s="67">
        <f>SUM(Monthly!C39:N39)</f>
        <v/>
      </c>
      <c r="D9" s="67">
        <f>SUM(Monthly!O39:Z39)</f>
        <v/>
      </c>
      <c r="E9" s="67">
        <f>SUM(Monthly!AA39:AL39)</f>
        <v/>
      </c>
      <c r="F9" s="67">
        <f>SUM(Monthly!AM39:AX39)</f>
        <v/>
      </c>
      <c r="G9" s="67">
        <f>SUM(Monthly!AY39:BJ39)</f>
        <v/>
      </c>
    </row>
    <row r="10">
      <c r="A10" s="43" t="n"/>
      <c r="B10" s="43" t="inlineStr">
        <is>
          <t xml:space="preserve">  Platform 1 (Consumer)</t>
        </is>
      </c>
      <c r="C10" s="67">
        <f>SUM(Monthly!C21:N21)</f>
        <v/>
      </c>
      <c r="D10" s="67">
        <f>SUM(Monthly!O21:Z21)</f>
        <v/>
      </c>
      <c r="E10" s="67">
        <f>SUM(Monthly!AA21:AL21)</f>
        <v/>
      </c>
      <c r="F10" s="67">
        <f>SUM(Monthly!AM21:AX21)</f>
        <v/>
      </c>
      <c r="G10" s="67">
        <f>SUM(Monthly!AY21:BJ21)</f>
        <v/>
      </c>
    </row>
    <row r="11">
      <c r="A11" s="43" t="n"/>
      <c r="B11" s="43" t="inlineStr">
        <is>
          <t xml:space="preserve">  Platform 2 (Mortgage)</t>
        </is>
      </c>
      <c r="C11" s="67">
        <f>SUM(Monthly!C22:N22)</f>
        <v/>
      </c>
      <c r="D11" s="67">
        <f>SUM(Monthly!O22:Z22)</f>
        <v/>
      </c>
      <c r="E11" s="67">
        <f>SUM(Monthly!AA22:AL22)</f>
        <v/>
      </c>
      <c r="F11" s="67">
        <f>SUM(Monthly!AM22:AX22)</f>
        <v/>
      </c>
      <c r="G11" s="67">
        <f>SUM(Monthly!AY22:BJ22)</f>
        <v/>
      </c>
    </row>
    <row r="12">
      <c r="A12" s="43" t="n"/>
      <c r="B12" s="43" t="inlineStr">
        <is>
          <t xml:space="preserve">  Add-ons</t>
        </is>
      </c>
      <c r="C12" s="67">
        <f>SUM(Monthly!C31:N38)</f>
        <v/>
      </c>
      <c r="D12" s="67">
        <f>SUM(Monthly!O31:Z38)</f>
        <v/>
      </c>
      <c r="E12" s="67">
        <f>SUM(Monthly!AA31:AL38)</f>
        <v/>
      </c>
      <c r="F12" s="67">
        <f>SUM(Monthly!AM31:AX38)</f>
        <v/>
      </c>
      <c r="G12" s="67">
        <f>SUM(Monthly!AY31:BJ38)</f>
        <v/>
      </c>
    </row>
    <row r="13">
      <c r="A13" s="43" t="n"/>
      <c r="B13" s="43" t="inlineStr">
        <is>
          <t>EBITDA margin</t>
        </is>
      </c>
      <c r="C13" s="75">
        <f>C9/C5</f>
        <v/>
      </c>
      <c r="D13" s="75">
        <f>D9/D5</f>
        <v/>
      </c>
      <c r="E13" s="75">
        <f>E9/E5</f>
        <v/>
      </c>
      <c r="F13" s="75">
        <f>F9/F5</f>
        <v/>
      </c>
      <c r="G13" s="75">
        <f>G9/G5</f>
        <v/>
      </c>
    </row>
    <row r="14">
      <c r="A14" s="43" t="n"/>
      <c r="B14" s="43" t="inlineStr">
        <is>
          <t>Depreciation</t>
        </is>
      </c>
      <c r="C14" s="67">
        <f>SUM(Monthly!C42:N42)</f>
        <v/>
      </c>
      <c r="D14" s="67">
        <f>SUM(Monthly!O42:Z42)</f>
        <v/>
      </c>
      <c r="E14" s="67">
        <f>SUM(Monthly!AA42:AL42)</f>
        <v/>
      </c>
      <c r="F14" s="67">
        <f>SUM(Monthly!AM42:AX42)</f>
        <v/>
      </c>
      <c r="G14" s="67">
        <f>SUM(Monthly!AY42:BJ42)</f>
        <v/>
      </c>
    </row>
    <row r="15">
      <c r="A15" s="43" t="n"/>
      <c r="B15" s="43" t="inlineStr">
        <is>
          <t>Interest</t>
        </is>
      </c>
      <c r="C15" s="67">
        <f>SUM(Monthly!C44:N44)</f>
        <v/>
      </c>
      <c r="D15" s="67">
        <f>SUM(Monthly!O44:Z44)</f>
        <v/>
      </c>
      <c r="E15" s="67">
        <f>SUM(Monthly!AA44:AL44)</f>
        <v/>
      </c>
      <c r="F15" s="67">
        <f>SUM(Monthly!AM44:AX44)</f>
        <v/>
      </c>
      <c r="G15" s="67">
        <f>SUM(Monthly!AY44:BJ44)</f>
        <v/>
      </c>
    </row>
    <row r="16">
      <c r="A16" s="43" t="n"/>
      <c r="B16" s="43" t="inlineStr">
        <is>
          <t>Taxes</t>
        </is>
      </c>
      <c r="C16" s="67">
        <f>SUM(Monthly!C46:N46)</f>
        <v/>
      </c>
      <c r="D16" s="67">
        <f>SUM(Monthly!O46:Z46)</f>
        <v/>
      </c>
      <c r="E16" s="67">
        <f>SUM(Monthly!AA46:AL46)</f>
        <v/>
      </c>
      <c r="F16" s="67">
        <f>SUM(Monthly!AM46:AX46)</f>
        <v/>
      </c>
      <c r="G16" s="67">
        <f>SUM(Monthly!AY46:BJ46)</f>
        <v/>
      </c>
    </row>
    <row r="17">
      <c r="A17" s="43" t="n"/>
      <c r="B17" s="50" t="inlineStr">
        <is>
          <t>Net income</t>
        </is>
      </c>
      <c r="C17" s="67">
        <f>SUM(Monthly!C47:N47)</f>
        <v/>
      </c>
      <c r="D17" s="67">
        <f>SUM(Monthly!O47:Z47)</f>
        <v/>
      </c>
      <c r="E17" s="67">
        <f>SUM(Monthly!AA47:AL47)</f>
        <v/>
      </c>
      <c r="F17" s="67">
        <f>SUM(Monthly!AM47:AX47)</f>
        <v/>
      </c>
      <c r="G17" s="67">
        <f>SUM(Monthly!AY47:BJ47)</f>
        <v/>
      </c>
    </row>
    <row r="18">
      <c r="A18" s="43" t="n"/>
      <c r="B18" s="43" t="inlineStr">
        <is>
          <t>Capex</t>
        </is>
      </c>
      <c r="C18" s="67">
        <f>SUM(Monthly!C57:N57)</f>
        <v/>
      </c>
      <c r="D18" s="67">
        <f>SUM(Monthly!O57:Z57)</f>
        <v/>
      </c>
      <c r="E18" s="67">
        <f>SUM(Monthly!AA57:AL57)</f>
        <v/>
      </c>
      <c r="F18" s="67">
        <f>SUM(Monthly!AM57:AX57)</f>
        <v/>
      </c>
      <c r="G18" s="67">
        <f>SUM(Monthly!AY57:BJ57)</f>
        <v/>
      </c>
    </row>
    <row r="19">
      <c r="A19" s="43" t="n"/>
      <c r="B19" s="43" t="inlineStr">
        <is>
          <t>Sponsor cash equity infusions</t>
        </is>
      </c>
      <c r="C19" s="67">
        <f>SUM(Monthly!C71:N71)</f>
        <v/>
      </c>
      <c r="D19" s="67">
        <f>SUM(Monthly!O71:Z71)</f>
        <v/>
      </c>
      <c r="E19" s="67">
        <f>SUM(Monthly!AA71:AL71)</f>
        <v/>
      </c>
      <c r="F19" s="67">
        <f>SUM(Monthly!AM71:AX71)</f>
        <v/>
      </c>
      <c r="G19" s="67">
        <f>SUM(Monthly!AY71:BJ71)</f>
        <v/>
      </c>
    </row>
    <row r="20">
      <c r="A20" s="43" t="n"/>
      <c r="B20" s="43" t="inlineStr">
        <is>
          <t>Rollover equity issued (non-cash)</t>
        </is>
      </c>
      <c r="C20" s="67">
        <f>SUM(Monthly!C67:N67)</f>
        <v/>
      </c>
      <c r="D20" s="67">
        <f>SUM(Monthly!O67:Z67)</f>
        <v/>
      </c>
      <c r="E20" s="67">
        <f>SUM(Monthly!AA67:AL67)</f>
        <v/>
      </c>
      <c r="F20" s="67">
        <f>SUM(Monthly!AM67:AX67)</f>
        <v/>
      </c>
      <c r="G20" s="67">
        <f>SUM(Monthly!AY67:BJ67)</f>
        <v/>
      </c>
    </row>
    <row r="21">
      <c r="A21" s="43" t="n"/>
      <c r="B21" s="43" t="inlineStr">
        <is>
          <t>Debt, ending</t>
        </is>
      </c>
      <c r="C21" s="67">
        <f>Monthly!N78</f>
        <v/>
      </c>
      <c r="D21" s="67">
        <f>Monthly!Z78</f>
        <v/>
      </c>
      <c r="E21" s="67">
        <f>Monthly!AL78</f>
        <v/>
      </c>
      <c r="F21" s="67">
        <f>Monthly!AX78</f>
        <v/>
      </c>
      <c r="G21" s="67">
        <f>Monthly!BJ78</f>
        <v/>
      </c>
    </row>
    <row r="22">
      <c r="A22" s="43" t="n"/>
      <c r="B22" s="43" t="inlineStr">
        <is>
          <t>Cash, ending</t>
        </is>
      </c>
      <c r="C22" s="67">
        <f>Monthly!N83</f>
        <v/>
      </c>
      <c r="D22" s="67">
        <f>Monthly!Z83</f>
        <v/>
      </c>
      <c r="E22" s="67">
        <f>Monthly!AL83</f>
        <v/>
      </c>
      <c r="F22" s="67">
        <f>Monthly!AX83</f>
        <v/>
      </c>
      <c r="G22" s="67">
        <f>Monthly!BJ83</f>
        <v/>
      </c>
    </row>
    <row r="23">
      <c r="A23" s="43" t="n"/>
      <c r="B23" s="50" t="inlineStr">
        <is>
          <t>Net debt</t>
        </is>
      </c>
      <c r="C23" s="67">
        <f>Monthly!N78-Monthly!N83</f>
        <v/>
      </c>
      <c r="D23" s="67">
        <f>Monthly!Z78-Monthly!Z83</f>
        <v/>
      </c>
      <c r="E23" s="67">
        <f>Monthly!AL78-Monthly!AL83</f>
        <v/>
      </c>
      <c r="F23" s="67">
        <f>Monthly!AX78-Monthly!AX83</f>
        <v/>
      </c>
      <c r="G23" s="67">
        <f>Monthly!BJ78-Monthly!BJ83</f>
        <v/>
      </c>
    </row>
    <row r="24">
      <c r="A24" s="43" t="n"/>
      <c r="B24" s="43" t="inlineStr">
        <is>
          <t>Leverage (debt / TTM EBITDA)</t>
        </is>
      </c>
      <c r="C24" s="71">
        <f>Monthly!N88</f>
        <v/>
      </c>
      <c r="D24" s="71">
        <f>Monthly!Z88</f>
        <v/>
      </c>
      <c r="E24" s="71">
        <f>Monthly!AL88</f>
        <v/>
      </c>
      <c r="F24" s="71">
        <f>Monthly!AX88</f>
        <v/>
      </c>
      <c r="G24" s="71">
        <f>Monthly!BJ88</f>
        <v/>
      </c>
    </row>
  </sheetData>
  <pageMargins left="0.4" right="0.4" top="0.5" bottom="0.5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tabColor rgb="001E4D3B"/>
    <outlinePr summaryBelow="1" summaryRight="1"/>
    <pageSetUpPr fitToPage="1"/>
  </sheetPr>
  <dimension ref="A1:BJ49"/>
  <sheetViews>
    <sheetView showGridLines="0" zoomScale="100" workbookViewId="0">
      <selection activeCell="A1" sqref="A1"/>
    </sheetView>
  </sheetViews>
  <sheetFormatPr baseColWidth="8" defaultRowHeight="15"/>
  <cols>
    <col width="2.5" customWidth="1" min="1" max="1"/>
    <col width="48" customWidth="1" min="2" max="2"/>
    <col width="16" customWidth="1" min="3" max="3"/>
    <col width="16" customWidth="1" min="4" max="4"/>
  </cols>
  <sheetData>
    <row r="1" ht="6" customHeight="1">
      <c r="A1" s="43" t="n"/>
      <c r="B1" s="43" t="n"/>
      <c r="C1" s="43" t="n"/>
      <c r="D1" s="43" t="n"/>
      <c r="E1" s="43" t="n"/>
      <c r="F1" s="43" t="n"/>
      <c r="G1" s="43" t="n"/>
      <c r="H1" s="43" t="n"/>
      <c r="I1" s="43" t="n"/>
      <c r="J1" s="43" t="n"/>
      <c r="K1" s="43" t="n"/>
      <c r="L1" s="43" t="n"/>
      <c r="M1" s="43" t="n"/>
      <c r="N1" s="43" t="n"/>
      <c r="O1" s="43" t="n"/>
      <c r="P1" s="43" t="n"/>
      <c r="Q1" s="43" t="n"/>
      <c r="R1" s="43" t="n"/>
      <c r="S1" s="43" t="n"/>
      <c r="T1" s="43" t="n"/>
      <c r="U1" s="43" t="n"/>
      <c r="V1" s="43" t="n"/>
      <c r="W1" s="43" t="n"/>
      <c r="X1" s="43" t="n"/>
      <c r="Y1" s="43" t="n"/>
      <c r="Z1" s="43" t="n"/>
      <c r="AA1" s="43" t="n"/>
      <c r="AB1" s="43" t="n"/>
      <c r="AC1" s="43" t="n"/>
      <c r="AD1" s="43" t="n"/>
      <c r="AE1" s="43" t="n"/>
      <c r="AF1" s="43" t="n"/>
      <c r="AG1" s="43" t="n"/>
      <c r="AH1" s="43" t="n"/>
      <c r="AI1" s="43" t="n"/>
      <c r="AJ1" s="43" t="n"/>
      <c r="AK1" s="43" t="n"/>
      <c r="AL1" s="43" t="n"/>
      <c r="AM1" s="43" t="n"/>
      <c r="AN1" s="43" t="n"/>
      <c r="AO1" s="43" t="n"/>
      <c r="AP1" s="43" t="n"/>
      <c r="AQ1" s="43" t="n"/>
      <c r="AR1" s="43" t="n"/>
      <c r="AS1" s="43" t="n"/>
      <c r="AT1" s="43" t="n"/>
      <c r="AU1" s="43" t="n"/>
      <c r="AV1" s="43" t="n"/>
      <c r="AW1" s="43" t="n"/>
      <c r="AX1" s="43" t="n"/>
      <c r="AY1" s="43" t="n"/>
      <c r="AZ1" s="43" t="n"/>
      <c r="BA1" s="43" t="n"/>
      <c r="BB1" s="43" t="n"/>
      <c r="BC1" s="43" t="n"/>
      <c r="BD1" s="43" t="n"/>
      <c r="BE1" s="43" t="n"/>
      <c r="BF1" s="43" t="n"/>
      <c r="BG1" s="43" t="n"/>
      <c r="BH1" s="43" t="n"/>
      <c r="BI1" s="43" t="n"/>
      <c r="BJ1" s="43" t="n"/>
    </row>
    <row r="2">
      <c r="A2" s="43" t="n"/>
      <c r="B2" s="44" t="inlineStr">
        <is>
          <t>Returns — Exit December 2031</t>
        </is>
      </c>
      <c r="C2" s="43" t="n"/>
      <c r="D2" s="43" t="n"/>
      <c r="E2" s="43" t="n"/>
      <c r="F2" s="43" t="n"/>
      <c r="G2" s="43" t="n"/>
      <c r="H2" s="43" t="n"/>
      <c r="I2" s="43" t="n"/>
      <c r="J2" s="43" t="n"/>
      <c r="K2" s="43" t="n"/>
      <c r="L2" s="43" t="n"/>
      <c r="M2" s="43" t="n"/>
      <c r="N2" s="43" t="n"/>
      <c r="O2" s="43" t="n"/>
      <c r="P2" s="43" t="n"/>
      <c r="Q2" s="43" t="n"/>
      <c r="R2" s="43" t="n"/>
      <c r="S2" s="43" t="n"/>
      <c r="T2" s="43" t="n"/>
      <c r="U2" s="43" t="n"/>
      <c r="V2" s="43" t="n"/>
      <c r="W2" s="43" t="n"/>
      <c r="X2" s="43" t="n"/>
      <c r="Y2" s="43" t="n"/>
      <c r="Z2" s="43" t="n"/>
      <c r="AA2" s="43" t="n"/>
      <c r="AB2" s="43" t="n"/>
      <c r="AC2" s="43" t="n"/>
      <c r="AD2" s="43" t="n"/>
      <c r="AE2" s="43" t="n"/>
      <c r="AF2" s="43" t="n"/>
      <c r="AG2" s="43" t="n"/>
      <c r="AH2" s="43" t="n"/>
      <c r="AI2" s="43" t="n"/>
      <c r="AJ2" s="43" t="n"/>
      <c r="AK2" s="43" t="n"/>
      <c r="AL2" s="43" t="n"/>
      <c r="AM2" s="43" t="n"/>
      <c r="AN2" s="43" t="n"/>
      <c r="AO2" s="43" t="n"/>
      <c r="AP2" s="43" t="n"/>
      <c r="AQ2" s="43" t="n"/>
      <c r="AR2" s="43" t="n"/>
      <c r="AS2" s="43" t="n"/>
      <c r="AT2" s="43" t="n"/>
      <c r="AU2" s="43" t="n"/>
      <c r="AV2" s="43" t="n"/>
      <c r="AW2" s="43" t="n"/>
      <c r="AX2" s="43" t="n"/>
      <c r="AY2" s="43" t="n"/>
      <c r="AZ2" s="43" t="n"/>
      <c r="BA2" s="43" t="n"/>
      <c r="BB2" s="43" t="n"/>
      <c r="BC2" s="43" t="n"/>
      <c r="BD2" s="43" t="n"/>
      <c r="BE2" s="43" t="n"/>
      <c r="BF2" s="43" t="n"/>
      <c r="BG2" s="43" t="n"/>
      <c r="BH2" s="43" t="n"/>
      <c r="BI2" s="43" t="n"/>
      <c r="BJ2" s="43" t="n"/>
    </row>
    <row r="3">
      <c r="A3" s="43" t="n"/>
      <c r="B3" s="43" t="n"/>
      <c r="C3" s="43" t="n"/>
      <c r="D3" s="43" t="n"/>
      <c r="E3" s="43" t="n"/>
      <c r="F3" s="43" t="n"/>
      <c r="G3" s="43" t="n"/>
      <c r="H3" s="43" t="n"/>
      <c r="I3" s="43" t="n"/>
      <c r="J3" s="43" t="n"/>
      <c r="K3" s="43" t="n"/>
      <c r="L3" s="43" t="n"/>
      <c r="M3" s="43" t="n"/>
      <c r="N3" s="43" t="n"/>
      <c r="O3" s="43" t="n"/>
      <c r="P3" s="43" t="n"/>
      <c r="Q3" s="43" t="n"/>
      <c r="R3" s="43" t="n"/>
      <c r="S3" s="43" t="n"/>
      <c r="T3" s="43" t="n"/>
      <c r="U3" s="43" t="n"/>
      <c r="V3" s="43" t="n"/>
      <c r="W3" s="43" t="n"/>
      <c r="X3" s="43" t="n"/>
      <c r="Y3" s="43" t="n"/>
      <c r="Z3" s="43" t="n"/>
      <c r="AA3" s="43" t="n"/>
      <c r="AB3" s="43" t="n"/>
      <c r="AC3" s="43" t="n"/>
      <c r="AD3" s="43" t="n"/>
      <c r="AE3" s="43" t="n"/>
      <c r="AF3" s="43" t="n"/>
      <c r="AG3" s="43" t="n"/>
      <c r="AH3" s="43" t="n"/>
      <c r="AI3" s="43" t="n"/>
      <c r="AJ3" s="43" t="n"/>
      <c r="AK3" s="43" t="n"/>
      <c r="AL3" s="43" t="n"/>
      <c r="AM3" s="43" t="n"/>
      <c r="AN3" s="43" t="n"/>
      <c r="AO3" s="43" t="n"/>
      <c r="AP3" s="43" t="n"/>
      <c r="AQ3" s="43" t="n"/>
      <c r="AR3" s="43" t="n"/>
      <c r="AS3" s="43" t="n"/>
      <c r="AT3" s="43" t="n"/>
      <c r="AU3" s="43" t="n"/>
      <c r="AV3" s="43" t="n"/>
      <c r="AW3" s="43" t="n"/>
      <c r="AX3" s="43" t="n"/>
      <c r="AY3" s="43" t="n"/>
      <c r="AZ3" s="43" t="n"/>
      <c r="BA3" s="43" t="n"/>
      <c r="BB3" s="43" t="n"/>
      <c r="BC3" s="43" t="n"/>
      <c r="BD3" s="43" t="n"/>
      <c r="BE3" s="43" t="n"/>
      <c r="BF3" s="43" t="n"/>
      <c r="BG3" s="43" t="n"/>
      <c r="BH3" s="43" t="n"/>
      <c r="BI3" s="43" t="n"/>
      <c r="BJ3" s="43" t="n"/>
    </row>
    <row r="4">
      <c r="A4" s="43" t="n"/>
      <c r="B4" s="43" t="n"/>
      <c r="C4" s="43" t="n"/>
      <c r="D4" s="43" t="n"/>
      <c r="E4" s="43" t="n"/>
      <c r="F4" s="43" t="n"/>
      <c r="G4" s="43" t="n"/>
      <c r="H4" s="43" t="n"/>
      <c r="I4" s="43" t="n"/>
      <c r="J4" s="43" t="n"/>
      <c r="K4" s="43" t="n"/>
      <c r="L4" s="43" t="n"/>
      <c r="M4" s="43" t="n"/>
      <c r="N4" s="43" t="n"/>
      <c r="O4" s="43" t="n"/>
      <c r="P4" s="43" t="n"/>
      <c r="Q4" s="43" t="n"/>
      <c r="R4" s="43" t="n"/>
      <c r="S4" s="43" t="n"/>
      <c r="T4" s="43" t="n"/>
      <c r="U4" s="43" t="n"/>
      <c r="V4" s="43" t="n"/>
      <c r="W4" s="43" t="n"/>
      <c r="X4" s="43" t="n"/>
      <c r="Y4" s="43" t="n"/>
      <c r="Z4" s="43" t="n"/>
      <c r="AA4" s="43" t="n"/>
      <c r="AB4" s="43" t="n"/>
      <c r="AC4" s="43" t="n"/>
      <c r="AD4" s="43" t="n"/>
      <c r="AE4" s="43" t="n"/>
      <c r="AF4" s="43" t="n"/>
      <c r="AG4" s="43" t="n"/>
      <c r="AH4" s="43" t="n"/>
      <c r="AI4" s="43" t="n"/>
      <c r="AJ4" s="43" t="n"/>
      <c r="AK4" s="43" t="n"/>
      <c r="AL4" s="43" t="n"/>
      <c r="AM4" s="43" t="n"/>
      <c r="AN4" s="43" t="n"/>
      <c r="AO4" s="43" t="n"/>
      <c r="AP4" s="43" t="n"/>
      <c r="AQ4" s="43" t="n"/>
      <c r="AR4" s="43" t="n"/>
      <c r="AS4" s="43" t="n"/>
      <c r="AT4" s="43" t="n"/>
      <c r="AU4" s="43" t="n"/>
      <c r="AV4" s="43" t="n"/>
      <c r="AW4" s="43" t="n"/>
      <c r="AX4" s="43" t="n"/>
      <c r="AY4" s="43" t="n"/>
      <c r="AZ4" s="43" t="n"/>
      <c r="BA4" s="43" t="n"/>
      <c r="BB4" s="43" t="n"/>
      <c r="BC4" s="43" t="n"/>
      <c r="BD4" s="43" t="n"/>
      <c r="BE4" s="43" t="n"/>
      <c r="BF4" s="43" t="n"/>
      <c r="BG4" s="43" t="n"/>
      <c r="BH4" s="43" t="n"/>
      <c r="BI4" s="43" t="n"/>
      <c r="BJ4" s="43" t="n"/>
    </row>
    <row r="5">
      <c r="A5" s="43" t="n"/>
      <c r="B5" s="43" t="inlineStr">
        <is>
          <t>Sponsor cash at Platform 1 close (Jan-27)</t>
        </is>
      </c>
      <c r="C5" s="67">
        <f>Monthly!C71</f>
        <v/>
      </c>
      <c r="D5" s="43" t="n"/>
      <c r="E5" s="43" t="n"/>
      <c r="F5" s="43" t="n"/>
      <c r="G5" s="43" t="n"/>
      <c r="H5" s="43" t="n"/>
      <c r="I5" s="43" t="n"/>
      <c r="J5" s="43" t="n"/>
      <c r="K5" s="43" t="n"/>
      <c r="L5" s="43" t="n"/>
      <c r="M5" s="43" t="n"/>
      <c r="N5" s="43" t="n"/>
      <c r="O5" s="43" t="n"/>
      <c r="P5" s="43" t="n"/>
      <c r="Q5" s="43" t="n"/>
      <c r="R5" s="43" t="n"/>
      <c r="S5" s="43" t="n"/>
      <c r="T5" s="43" t="n"/>
      <c r="U5" s="43" t="n"/>
      <c r="V5" s="43" t="n"/>
      <c r="W5" s="43" t="n"/>
      <c r="X5" s="43" t="n"/>
      <c r="Y5" s="43" t="n"/>
      <c r="Z5" s="43" t="n"/>
      <c r="AA5" s="43" t="n"/>
      <c r="AB5" s="43" t="n"/>
      <c r="AC5" s="43" t="n"/>
      <c r="AD5" s="43" t="n"/>
      <c r="AE5" s="43" t="n"/>
      <c r="AF5" s="43" t="n"/>
      <c r="AG5" s="43" t="n"/>
      <c r="AH5" s="43" t="n"/>
      <c r="AI5" s="43" t="n"/>
      <c r="AJ5" s="43" t="n"/>
      <c r="AK5" s="43" t="n"/>
      <c r="AL5" s="43" t="n"/>
      <c r="AM5" s="43" t="n"/>
      <c r="AN5" s="43" t="n"/>
      <c r="AO5" s="43" t="n"/>
      <c r="AP5" s="43" t="n"/>
      <c r="AQ5" s="43" t="n"/>
      <c r="AR5" s="43" t="n"/>
      <c r="AS5" s="43" t="n"/>
      <c r="AT5" s="43" t="n"/>
      <c r="AU5" s="43" t="n"/>
      <c r="AV5" s="43" t="n"/>
      <c r="AW5" s="43" t="n"/>
      <c r="AX5" s="43" t="n"/>
      <c r="AY5" s="43" t="n"/>
      <c r="AZ5" s="43" t="n"/>
      <c r="BA5" s="43" t="n"/>
      <c r="BB5" s="43" t="n"/>
      <c r="BC5" s="43" t="n"/>
      <c r="BD5" s="43" t="n"/>
      <c r="BE5" s="43" t="n"/>
      <c r="BF5" s="43" t="n"/>
      <c r="BG5" s="43" t="n"/>
      <c r="BH5" s="43" t="n"/>
      <c r="BI5" s="43" t="n"/>
      <c r="BJ5" s="43" t="n"/>
    </row>
    <row r="6">
      <c r="A6" s="43" t="n"/>
      <c r="B6" s="43" t="inlineStr">
        <is>
          <t>Sponsor cash at Platform 2 close (Apr-27)</t>
        </is>
      </c>
      <c r="C6" s="67">
        <f>Monthly!F71</f>
        <v/>
      </c>
      <c r="D6" s="43" t="n"/>
      <c r="E6" s="43" t="n"/>
      <c r="F6" s="43" t="n"/>
      <c r="G6" s="43" t="n"/>
      <c r="H6" s="43" t="n"/>
      <c r="I6" s="43" t="n"/>
      <c r="J6" s="43" t="n"/>
      <c r="K6" s="43" t="n"/>
      <c r="L6" s="43" t="n"/>
      <c r="M6" s="43" t="n"/>
      <c r="N6" s="43" t="n"/>
      <c r="O6" s="43" t="n"/>
      <c r="P6" s="43" t="n"/>
      <c r="Q6" s="43" t="n"/>
      <c r="R6" s="43" t="n"/>
      <c r="S6" s="43" t="n"/>
      <c r="T6" s="43" t="n"/>
      <c r="U6" s="43" t="n"/>
      <c r="V6" s="43" t="n"/>
      <c r="W6" s="43" t="n"/>
      <c r="X6" s="43" t="n"/>
      <c r="Y6" s="43" t="n"/>
      <c r="Z6" s="43" t="n"/>
      <c r="AA6" s="43" t="n"/>
      <c r="AB6" s="43" t="n"/>
      <c r="AC6" s="43" t="n"/>
      <c r="AD6" s="43" t="n"/>
      <c r="AE6" s="43" t="n"/>
      <c r="AF6" s="43" t="n"/>
      <c r="AG6" s="43" t="n"/>
      <c r="AH6" s="43" t="n"/>
      <c r="AI6" s="43" t="n"/>
      <c r="AJ6" s="43" t="n"/>
      <c r="AK6" s="43" t="n"/>
      <c r="AL6" s="43" t="n"/>
      <c r="AM6" s="43" t="n"/>
      <c r="AN6" s="43" t="n"/>
      <c r="AO6" s="43" t="n"/>
      <c r="AP6" s="43" t="n"/>
      <c r="AQ6" s="43" t="n"/>
      <c r="AR6" s="43" t="n"/>
      <c r="AS6" s="43" t="n"/>
      <c r="AT6" s="43" t="n"/>
      <c r="AU6" s="43" t="n"/>
      <c r="AV6" s="43" t="n"/>
      <c r="AW6" s="43" t="n"/>
      <c r="AX6" s="43" t="n"/>
      <c r="AY6" s="43" t="n"/>
      <c r="AZ6" s="43" t="n"/>
      <c r="BA6" s="43" t="n"/>
      <c r="BB6" s="43" t="n"/>
      <c r="BC6" s="43" t="n"/>
      <c r="BD6" s="43" t="n"/>
      <c r="BE6" s="43" t="n"/>
      <c r="BF6" s="43" t="n"/>
      <c r="BG6" s="43" t="n"/>
      <c r="BH6" s="43" t="n"/>
      <c r="BI6" s="43" t="n"/>
      <c r="BJ6" s="43" t="n"/>
    </row>
    <row r="7">
      <c r="A7" s="43" t="n"/>
      <c r="B7" s="43" t="inlineStr">
        <is>
          <t>Other sponsor cash infusions</t>
        </is>
      </c>
      <c r="C7" s="67">
        <f>SUM(Monthly!C71:BJ71)-C5-C6</f>
        <v/>
      </c>
      <c r="D7" s="43" t="n"/>
      <c r="E7" s="43" t="n"/>
      <c r="F7" s="43" t="n"/>
      <c r="G7" s="43" t="n"/>
      <c r="H7" s="43" t="n"/>
      <c r="I7" s="43" t="n"/>
      <c r="J7" s="43" t="n"/>
      <c r="K7" s="43" t="n"/>
      <c r="L7" s="43" t="n"/>
      <c r="M7" s="43" t="n"/>
      <c r="N7" s="43" t="n"/>
      <c r="O7" s="43" t="n"/>
      <c r="P7" s="43" t="n"/>
      <c r="Q7" s="43" t="n"/>
      <c r="R7" s="43" t="n"/>
      <c r="S7" s="43" t="n"/>
      <c r="T7" s="43" t="n"/>
      <c r="U7" s="43" t="n"/>
      <c r="V7" s="43" t="n"/>
      <c r="W7" s="43" t="n"/>
      <c r="X7" s="43" t="n"/>
      <c r="Y7" s="43" t="n"/>
      <c r="Z7" s="43" t="n"/>
      <c r="AA7" s="43" t="n"/>
      <c r="AB7" s="43" t="n"/>
      <c r="AC7" s="43" t="n"/>
      <c r="AD7" s="43" t="n"/>
      <c r="AE7" s="43" t="n"/>
      <c r="AF7" s="43" t="n"/>
      <c r="AG7" s="43" t="n"/>
      <c r="AH7" s="43" t="n"/>
      <c r="AI7" s="43" t="n"/>
      <c r="AJ7" s="43" t="n"/>
      <c r="AK7" s="43" t="n"/>
      <c r="AL7" s="43" t="n"/>
      <c r="AM7" s="43" t="n"/>
      <c r="AN7" s="43" t="n"/>
      <c r="AO7" s="43" t="n"/>
      <c r="AP7" s="43" t="n"/>
      <c r="AQ7" s="43" t="n"/>
      <c r="AR7" s="43" t="n"/>
      <c r="AS7" s="43" t="n"/>
      <c r="AT7" s="43" t="n"/>
      <c r="AU7" s="43" t="n"/>
      <c r="AV7" s="43" t="n"/>
      <c r="AW7" s="43" t="n"/>
      <c r="AX7" s="43" t="n"/>
      <c r="AY7" s="43" t="n"/>
      <c r="AZ7" s="43" t="n"/>
      <c r="BA7" s="43" t="n"/>
      <c r="BB7" s="43" t="n"/>
      <c r="BC7" s="43" t="n"/>
      <c r="BD7" s="43" t="n"/>
      <c r="BE7" s="43" t="n"/>
      <c r="BF7" s="43" t="n"/>
      <c r="BG7" s="43" t="n"/>
      <c r="BH7" s="43" t="n"/>
      <c r="BI7" s="43" t="n"/>
      <c r="BJ7" s="43" t="n"/>
    </row>
    <row r="8">
      <c r="A8" s="43" t="n"/>
      <c r="B8" s="50" t="inlineStr">
        <is>
          <t>Total sponsor cash invested</t>
        </is>
      </c>
      <c r="C8" s="67">
        <f>SUM(Monthly!C71:BJ71)</f>
        <v/>
      </c>
      <c r="D8" s="43" t="n"/>
      <c r="E8" s="43" t="n"/>
      <c r="F8" s="43" t="n"/>
      <c r="G8" s="43" t="n"/>
      <c r="H8" s="43" t="n"/>
      <c r="I8" s="43" t="n"/>
      <c r="J8" s="43" t="n"/>
      <c r="K8" s="43" t="n"/>
      <c r="L8" s="43" t="n"/>
      <c r="M8" s="43" t="n"/>
      <c r="N8" s="43" t="n"/>
      <c r="O8" s="43" t="n"/>
      <c r="P8" s="43" t="n"/>
      <c r="Q8" s="43" t="n"/>
      <c r="R8" s="43" t="n"/>
      <c r="S8" s="43" t="n"/>
      <c r="T8" s="43" t="n"/>
      <c r="U8" s="43" t="n"/>
      <c r="V8" s="43" t="n"/>
      <c r="W8" s="43" t="n"/>
      <c r="X8" s="43" t="n"/>
      <c r="Y8" s="43" t="n"/>
      <c r="Z8" s="43" t="n"/>
      <c r="AA8" s="43" t="n"/>
      <c r="AB8" s="43" t="n"/>
      <c r="AC8" s="43" t="n"/>
      <c r="AD8" s="43" t="n"/>
      <c r="AE8" s="43" t="n"/>
      <c r="AF8" s="43" t="n"/>
      <c r="AG8" s="43" t="n"/>
      <c r="AH8" s="43" t="n"/>
      <c r="AI8" s="43" t="n"/>
      <c r="AJ8" s="43" t="n"/>
      <c r="AK8" s="43" t="n"/>
      <c r="AL8" s="43" t="n"/>
      <c r="AM8" s="43" t="n"/>
      <c r="AN8" s="43" t="n"/>
      <c r="AO8" s="43" t="n"/>
      <c r="AP8" s="43" t="n"/>
      <c r="AQ8" s="43" t="n"/>
      <c r="AR8" s="43" t="n"/>
      <c r="AS8" s="43" t="n"/>
      <c r="AT8" s="43" t="n"/>
      <c r="AU8" s="43" t="n"/>
      <c r="AV8" s="43" t="n"/>
      <c r="AW8" s="43" t="n"/>
      <c r="AX8" s="43" t="n"/>
      <c r="AY8" s="43" t="n"/>
      <c r="AZ8" s="43" t="n"/>
      <c r="BA8" s="43" t="n"/>
      <c r="BB8" s="43" t="n"/>
      <c r="BC8" s="43" t="n"/>
      <c r="BD8" s="43" t="n"/>
      <c r="BE8" s="43" t="n"/>
      <c r="BF8" s="43" t="n"/>
      <c r="BG8" s="43" t="n"/>
      <c r="BH8" s="43" t="n"/>
      <c r="BI8" s="43" t="n"/>
      <c r="BJ8" s="43" t="n"/>
    </row>
    <row r="9">
      <c r="A9" s="43" t="n"/>
      <c r="B9" s="43" t="inlineStr">
        <is>
          <t>Rollover equity issued (at value)</t>
        </is>
      </c>
      <c r="C9" s="67">
        <f>SUM(Monthly!C67:BJ67)</f>
        <v/>
      </c>
      <c r="D9" s="43" t="n"/>
      <c r="E9" s="43" t="n"/>
      <c r="F9" s="43" t="n"/>
      <c r="G9" s="43" t="n"/>
      <c r="H9" s="43" t="n"/>
      <c r="I9" s="43" t="n"/>
      <c r="J9" s="43" t="n"/>
      <c r="K9" s="43" t="n"/>
      <c r="L9" s="43" t="n"/>
      <c r="M9" s="43" t="n"/>
      <c r="N9" s="43" t="n"/>
      <c r="O9" s="43" t="n"/>
      <c r="P9" s="43" t="n"/>
      <c r="Q9" s="43" t="n"/>
      <c r="R9" s="43" t="n"/>
      <c r="S9" s="43" t="n"/>
      <c r="T9" s="43" t="n"/>
      <c r="U9" s="43" t="n"/>
      <c r="V9" s="43" t="n"/>
      <c r="W9" s="43" t="n"/>
      <c r="X9" s="43" t="n"/>
      <c r="Y9" s="43" t="n"/>
      <c r="Z9" s="43" t="n"/>
      <c r="AA9" s="43" t="n"/>
      <c r="AB9" s="43" t="n"/>
      <c r="AC9" s="43" t="n"/>
      <c r="AD9" s="43" t="n"/>
      <c r="AE9" s="43" t="n"/>
      <c r="AF9" s="43" t="n"/>
      <c r="AG9" s="43" t="n"/>
      <c r="AH9" s="43" t="n"/>
      <c r="AI9" s="43" t="n"/>
      <c r="AJ9" s="43" t="n"/>
      <c r="AK9" s="43" t="n"/>
      <c r="AL9" s="43" t="n"/>
      <c r="AM9" s="43" t="n"/>
      <c r="AN9" s="43" t="n"/>
      <c r="AO9" s="43" t="n"/>
      <c r="AP9" s="43" t="n"/>
      <c r="AQ9" s="43" t="n"/>
      <c r="AR9" s="43" t="n"/>
      <c r="AS9" s="43" t="n"/>
      <c r="AT9" s="43" t="n"/>
      <c r="AU9" s="43" t="n"/>
      <c r="AV9" s="43" t="n"/>
      <c r="AW9" s="43" t="n"/>
      <c r="AX9" s="43" t="n"/>
      <c r="AY9" s="43" t="n"/>
      <c r="AZ9" s="43" t="n"/>
      <c r="BA9" s="43" t="n"/>
      <c r="BB9" s="43" t="n"/>
      <c r="BC9" s="43" t="n"/>
      <c r="BD9" s="43" t="n"/>
      <c r="BE9" s="43" t="n"/>
      <c r="BF9" s="43" t="n"/>
      <c r="BG9" s="43" t="n"/>
      <c r="BH9" s="43" t="n"/>
      <c r="BI9" s="43" t="n"/>
      <c r="BJ9" s="43" t="n"/>
    </row>
    <row r="10">
      <c r="A10" s="43" t="n"/>
      <c r="B10" s="50" t="inlineStr">
        <is>
          <t>Total equity invested (incl. rollover)</t>
        </is>
      </c>
      <c r="C10" s="57">
        <f>C8+C9</f>
        <v/>
      </c>
      <c r="D10" s="43" t="n"/>
      <c r="E10" s="43" t="n"/>
      <c r="F10" s="43" t="n"/>
      <c r="G10" s="43" t="n"/>
      <c r="H10" s="43" t="n"/>
      <c r="I10" s="43" t="n"/>
      <c r="J10" s="43" t="n"/>
      <c r="K10" s="43" t="n"/>
      <c r="L10" s="43" t="n"/>
      <c r="M10" s="43" t="n"/>
      <c r="N10" s="43" t="n"/>
      <c r="O10" s="43" t="n"/>
      <c r="P10" s="43" t="n"/>
      <c r="Q10" s="43" t="n"/>
      <c r="R10" s="43" t="n"/>
      <c r="S10" s="43" t="n"/>
      <c r="T10" s="43" t="n"/>
      <c r="U10" s="43" t="n"/>
      <c r="V10" s="43" t="n"/>
      <c r="W10" s="43" t="n"/>
      <c r="X10" s="43" t="n"/>
      <c r="Y10" s="43" t="n"/>
      <c r="Z10" s="43" t="n"/>
      <c r="AA10" s="43" t="n"/>
      <c r="AB10" s="43" t="n"/>
      <c r="AC10" s="43" t="n"/>
      <c r="AD10" s="43" t="n"/>
      <c r="AE10" s="43" t="n"/>
      <c r="AF10" s="43" t="n"/>
      <c r="AG10" s="43" t="n"/>
      <c r="AH10" s="43" t="n"/>
      <c r="AI10" s="43" t="n"/>
      <c r="AJ10" s="43" t="n"/>
      <c r="AK10" s="43" t="n"/>
      <c r="AL10" s="43" t="n"/>
      <c r="AM10" s="43" t="n"/>
      <c r="AN10" s="43" t="n"/>
      <c r="AO10" s="43" t="n"/>
      <c r="AP10" s="43" t="n"/>
      <c r="AQ10" s="43" t="n"/>
      <c r="AR10" s="43" t="n"/>
      <c r="AS10" s="43" t="n"/>
      <c r="AT10" s="43" t="n"/>
      <c r="AU10" s="43" t="n"/>
      <c r="AV10" s="43" t="n"/>
      <c r="AW10" s="43" t="n"/>
      <c r="AX10" s="43" t="n"/>
      <c r="AY10" s="43" t="n"/>
      <c r="AZ10" s="43" t="n"/>
      <c r="BA10" s="43" t="n"/>
      <c r="BB10" s="43" t="n"/>
      <c r="BC10" s="43" t="n"/>
      <c r="BD10" s="43" t="n"/>
      <c r="BE10" s="43" t="n"/>
      <c r="BF10" s="43" t="n"/>
      <c r="BG10" s="43" t="n"/>
      <c r="BH10" s="43" t="n"/>
      <c r="BI10" s="43" t="n"/>
      <c r="BJ10" s="43" t="n"/>
    </row>
    <row r="11">
      <c r="A11" s="43" t="n"/>
      <c r="B11" s="43" t="inlineStr">
        <is>
          <t>Exit EBITDA (FY2031)</t>
        </is>
      </c>
      <c r="C11" s="67">
        <f>'Annual Summary'!G9</f>
        <v/>
      </c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3" t="n"/>
      <c r="AV11" s="43" t="n"/>
      <c r="AW11" s="43" t="n"/>
      <c r="AX11" s="43" t="n"/>
      <c r="AY11" s="43" t="n"/>
      <c r="AZ11" s="43" t="n"/>
      <c r="BA11" s="43" t="n"/>
      <c r="BB11" s="43" t="n"/>
      <c r="BC11" s="43" t="n"/>
      <c r="BD11" s="43" t="n"/>
      <c r="BE11" s="43" t="n"/>
      <c r="BF11" s="43" t="n"/>
      <c r="BG11" s="43" t="n"/>
      <c r="BH11" s="43" t="n"/>
      <c r="BI11" s="43" t="n"/>
      <c r="BJ11" s="43" t="n"/>
    </row>
    <row r="12">
      <c r="A12" s="43" t="n"/>
      <c r="B12" s="43" t="inlineStr">
        <is>
          <t>Exit EV</t>
        </is>
      </c>
      <c r="C12" s="57">
        <f>Assumptions!C15*C11</f>
        <v/>
      </c>
      <c r="D12" s="43" t="n"/>
      <c r="E12" s="43" t="n"/>
      <c r="F12" s="43" t="n"/>
      <c r="G12" s="43" t="n"/>
      <c r="H12" s="43" t="n"/>
      <c r="I12" s="43" t="n"/>
      <c r="J12" s="43" t="n"/>
      <c r="K12" s="43" t="n"/>
      <c r="L12" s="43" t="n"/>
      <c r="M12" s="43" t="n"/>
      <c r="N12" s="43" t="n"/>
      <c r="O12" s="43" t="n"/>
      <c r="P12" s="43" t="n"/>
      <c r="Q12" s="43" t="n"/>
      <c r="R12" s="43" t="n"/>
      <c r="S12" s="43" t="n"/>
      <c r="T12" s="43" t="n"/>
      <c r="U12" s="43" t="n"/>
      <c r="V12" s="43" t="n"/>
      <c r="W12" s="43" t="n"/>
      <c r="X12" s="43" t="n"/>
      <c r="Y12" s="43" t="n"/>
      <c r="Z12" s="43" t="n"/>
      <c r="AA12" s="43" t="n"/>
      <c r="AB12" s="43" t="n"/>
      <c r="AC12" s="43" t="n"/>
      <c r="AD12" s="43" t="n"/>
      <c r="AE12" s="43" t="n"/>
      <c r="AF12" s="43" t="n"/>
      <c r="AG12" s="43" t="n"/>
      <c r="AH12" s="43" t="n"/>
      <c r="AI12" s="43" t="n"/>
      <c r="AJ12" s="43" t="n"/>
      <c r="AK12" s="43" t="n"/>
      <c r="AL12" s="43" t="n"/>
      <c r="AM12" s="43" t="n"/>
      <c r="AN12" s="43" t="n"/>
      <c r="AO12" s="43" t="n"/>
      <c r="AP12" s="43" t="n"/>
      <c r="AQ12" s="43" t="n"/>
      <c r="AR12" s="43" t="n"/>
      <c r="AS12" s="43" t="n"/>
      <c r="AT12" s="43" t="n"/>
      <c r="AU12" s="43" t="n"/>
      <c r="AV12" s="43" t="n"/>
      <c r="AW12" s="43" t="n"/>
      <c r="AX12" s="43" t="n"/>
      <c r="AY12" s="43" t="n"/>
      <c r="AZ12" s="43" t="n"/>
      <c r="BA12" s="43" t="n"/>
      <c r="BB12" s="43" t="n"/>
      <c r="BC12" s="43" t="n"/>
      <c r="BD12" s="43" t="n"/>
      <c r="BE12" s="43" t="n"/>
      <c r="BF12" s="43" t="n"/>
      <c r="BG12" s="43" t="n"/>
      <c r="BH12" s="43" t="n"/>
      <c r="BI12" s="43" t="n"/>
      <c r="BJ12" s="43" t="n"/>
    </row>
    <row r="13">
      <c r="A13" s="43" t="n"/>
      <c r="B13" s="43" t="inlineStr">
        <is>
          <t>Less: net debt at exit (Dec-31)</t>
        </is>
      </c>
      <c r="C13" s="67">
        <f>Monthly!BJ78-Monthly!BJ83</f>
        <v/>
      </c>
      <c r="D13" s="43" t="n"/>
      <c r="E13" s="43" t="n"/>
      <c r="F13" s="43" t="n"/>
      <c r="G13" s="43" t="n"/>
      <c r="H13" s="43" t="n"/>
      <c r="I13" s="43" t="n"/>
      <c r="J13" s="43" t="n"/>
      <c r="K13" s="43" t="n"/>
      <c r="L13" s="43" t="n"/>
      <c r="M13" s="43" t="n"/>
      <c r="N13" s="43" t="n"/>
      <c r="O13" s="43" t="n"/>
      <c r="P13" s="43" t="n"/>
      <c r="Q13" s="43" t="n"/>
      <c r="R13" s="43" t="n"/>
      <c r="S13" s="43" t="n"/>
      <c r="T13" s="43" t="n"/>
      <c r="U13" s="43" t="n"/>
      <c r="V13" s="43" t="n"/>
      <c r="W13" s="43" t="n"/>
      <c r="X13" s="43" t="n"/>
      <c r="Y13" s="43" t="n"/>
      <c r="Z13" s="43" t="n"/>
      <c r="AA13" s="43" t="n"/>
      <c r="AB13" s="43" t="n"/>
      <c r="AC13" s="43" t="n"/>
      <c r="AD13" s="43" t="n"/>
      <c r="AE13" s="43" t="n"/>
      <c r="AF13" s="43" t="n"/>
      <c r="AG13" s="43" t="n"/>
      <c r="AH13" s="43" t="n"/>
      <c r="AI13" s="43" t="n"/>
      <c r="AJ13" s="43" t="n"/>
      <c r="AK13" s="43" t="n"/>
      <c r="AL13" s="43" t="n"/>
      <c r="AM13" s="43" t="n"/>
      <c r="AN13" s="43" t="n"/>
      <c r="AO13" s="43" t="n"/>
      <c r="AP13" s="43" t="n"/>
      <c r="AQ13" s="43" t="n"/>
      <c r="AR13" s="43" t="n"/>
      <c r="AS13" s="43" t="n"/>
      <c r="AT13" s="43" t="n"/>
      <c r="AU13" s="43" t="n"/>
      <c r="AV13" s="43" t="n"/>
      <c r="AW13" s="43" t="n"/>
      <c r="AX13" s="43" t="n"/>
      <c r="AY13" s="43" t="n"/>
      <c r="AZ13" s="43" t="n"/>
      <c r="BA13" s="43" t="n"/>
      <c r="BB13" s="43" t="n"/>
      <c r="BC13" s="43" t="n"/>
      <c r="BD13" s="43" t="n"/>
      <c r="BE13" s="43" t="n"/>
      <c r="BF13" s="43" t="n"/>
      <c r="BG13" s="43" t="n"/>
      <c r="BH13" s="43" t="n"/>
      <c r="BI13" s="43" t="n"/>
      <c r="BJ13" s="43" t="n"/>
    </row>
    <row r="14">
      <c r="A14" s="43" t="n"/>
      <c r="B14" s="50" t="inlineStr">
        <is>
          <t>Equity value at exit</t>
        </is>
      </c>
      <c r="C14" s="57">
        <f>C12-C13</f>
        <v/>
      </c>
      <c r="D14" s="43" t="n"/>
      <c r="E14" s="43" t="n"/>
      <c r="F14" s="43" t="n"/>
      <c r="G14" s="43" t="n"/>
      <c r="H14" s="43" t="n"/>
      <c r="I14" s="43" t="n"/>
      <c r="J14" s="43" t="n"/>
      <c r="K14" s="43" t="n"/>
      <c r="L14" s="43" t="n"/>
      <c r="M14" s="43" t="n"/>
      <c r="N14" s="43" t="n"/>
      <c r="O14" s="43" t="n"/>
      <c r="P14" s="43" t="n"/>
      <c r="Q14" s="43" t="n"/>
      <c r="R14" s="43" t="n"/>
      <c r="S14" s="43" t="n"/>
      <c r="T14" s="43" t="n"/>
      <c r="U14" s="43" t="n"/>
      <c r="V14" s="43" t="n"/>
      <c r="W14" s="43" t="n"/>
      <c r="X14" s="43" t="n"/>
      <c r="Y14" s="43" t="n"/>
      <c r="Z14" s="43" t="n"/>
      <c r="AA14" s="43" t="n"/>
      <c r="AB14" s="43" t="n"/>
      <c r="AC14" s="43" t="n"/>
      <c r="AD14" s="43" t="n"/>
      <c r="AE14" s="43" t="n"/>
      <c r="AF14" s="43" t="n"/>
      <c r="AG14" s="43" t="n"/>
      <c r="AH14" s="43" t="n"/>
      <c r="AI14" s="43" t="n"/>
      <c r="AJ14" s="43" t="n"/>
      <c r="AK14" s="43" t="n"/>
      <c r="AL14" s="43" t="n"/>
      <c r="AM14" s="43" t="n"/>
      <c r="AN14" s="43" t="n"/>
      <c r="AO14" s="43" t="n"/>
      <c r="AP14" s="43" t="n"/>
      <c r="AQ14" s="43" t="n"/>
      <c r="AR14" s="43" t="n"/>
      <c r="AS14" s="43" t="n"/>
      <c r="AT14" s="43" t="n"/>
      <c r="AU14" s="43" t="n"/>
      <c r="AV14" s="43" t="n"/>
      <c r="AW14" s="43" t="n"/>
      <c r="AX14" s="43" t="n"/>
      <c r="AY14" s="43" t="n"/>
      <c r="AZ14" s="43" t="n"/>
      <c r="BA14" s="43" t="n"/>
      <c r="BB14" s="43" t="n"/>
      <c r="BC14" s="43" t="n"/>
      <c r="BD14" s="43" t="n"/>
      <c r="BE14" s="43" t="n"/>
      <c r="BF14" s="43" t="n"/>
      <c r="BG14" s="43" t="n"/>
      <c r="BH14" s="43" t="n"/>
      <c r="BI14" s="43" t="n"/>
      <c r="BJ14" s="43" t="n"/>
    </row>
    <row r="15">
      <c r="A15" s="43" t="n"/>
      <c r="B15" s="50" t="inlineStr">
        <is>
          <t>Gross MOIC (total equity incl. rollover)</t>
        </is>
      </c>
      <c r="C15" s="76">
        <f>C14/C10</f>
        <v/>
      </c>
      <c r="D15" s="43" t="n"/>
      <c r="E15" s="43" t="n"/>
      <c r="F15" s="43" t="n"/>
      <c r="G15" s="43" t="n"/>
      <c r="H15" s="43" t="n"/>
      <c r="I15" s="43" t="n"/>
      <c r="J15" s="43" t="n"/>
      <c r="K15" s="43" t="n"/>
      <c r="L15" s="43" t="n"/>
      <c r="M15" s="43" t="n"/>
      <c r="N15" s="43" t="n"/>
      <c r="O15" s="43" t="n"/>
      <c r="P15" s="43" t="n"/>
      <c r="Q15" s="43" t="n"/>
      <c r="R15" s="43" t="n"/>
      <c r="S15" s="43" t="n"/>
      <c r="T15" s="43" t="n"/>
      <c r="U15" s="43" t="n"/>
      <c r="V15" s="43" t="n"/>
      <c r="W15" s="43" t="n"/>
      <c r="X15" s="43" t="n"/>
      <c r="Y15" s="43" t="n"/>
      <c r="Z15" s="43" t="n"/>
      <c r="AA15" s="43" t="n"/>
      <c r="AB15" s="43" t="n"/>
      <c r="AC15" s="43" t="n"/>
      <c r="AD15" s="43" t="n"/>
      <c r="AE15" s="43" t="n"/>
      <c r="AF15" s="43" t="n"/>
      <c r="AG15" s="43" t="n"/>
      <c r="AH15" s="43" t="n"/>
      <c r="AI15" s="43" t="n"/>
      <c r="AJ15" s="43" t="n"/>
      <c r="AK15" s="43" t="n"/>
      <c r="AL15" s="43" t="n"/>
      <c r="AM15" s="43" t="n"/>
      <c r="AN15" s="43" t="n"/>
      <c r="AO15" s="43" t="n"/>
      <c r="AP15" s="43" t="n"/>
      <c r="AQ15" s="43" t="n"/>
      <c r="AR15" s="43" t="n"/>
      <c r="AS15" s="43" t="n"/>
      <c r="AT15" s="43" t="n"/>
      <c r="AU15" s="43" t="n"/>
      <c r="AV15" s="43" t="n"/>
      <c r="AW15" s="43" t="n"/>
      <c r="AX15" s="43" t="n"/>
      <c r="AY15" s="43" t="n"/>
      <c r="AZ15" s="43" t="n"/>
      <c r="BA15" s="43" t="n"/>
      <c r="BB15" s="43" t="n"/>
      <c r="BC15" s="43" t="n"/>
      <c r="BD15" s="43" t="n"/>
      <c r="BE15" s="43" t="n"/>
      <c r="BF15" s="43" t="n"/>
      <c r="BG15" s="43" t="n"/>
      <c r="BH15" s="43" t="n"/>
      <c r="BI15" s="43" t="n"/>
      <c r="BJ15" s="43" t="n"/>
    </row>
    <row r="16">
      <c r="A16" s="43" t="n"/>
      <c r="B16" s="50" t="inlineStr">
        <is>
          <t>Gross IRR (total equity, monthly flows)</t>
        </is>
      </c>
      <c r="C16" s="77">
        <f>(1+IRR(C45:BJ45))^12-1</f>
        <v/>
      </c>
      <c r="D16" s="43" t="n"/>
      <c r="E16" s="43" t="n"/>
      <c r="F16" s="43" t="n"/>
      <c r="G16" s="43" t="n"/>
      <c r="H16" s="43" t="n"/>
      <c r="I16" s="43" t="n"/>
      <c r="J16" s="43" t="n"/>
      <c r="K16" s="43" t="n"/>
      <c r="L16" s="43" t="n"/>
      <c r="M16" s="43" t="n"/>
      <c r="N16" s="43" t="n"/>
      <c r="O16" s="43" t="n"/>
      <c r="P16" s="43" t="n"/>
      <c r="Q16" s="43" t="n"/>
      <c r="R16" s="43" t="n"/>
      <c r="S16" s="43" t="n"/>
      <c r="T16" s="43" t="n"/>
      <c r="U16" s="43" t="n"/>
      <c r="V16" s="43" t="n"/>
      <c r="W16" s="43" t="n"/>
      <c r="X16" s="43" t="n"/>
      <c r="Y16" s="43" t="n"/>
      <c r="Z16" s="43" t="n"/>
      <c r="AA16" s="43" t="n"/>
      <c r="AB16" s="43" t="n"/>
      <c r="AC16" s="43" t="n"/>
      <c r="AD16" s="43" t="n"/>
      <c r="AE16" s="43" t="n"/>
      <c r="AF16" s="43" t="n"/>
      <c r="AG16" s="43" t="n"/>
      <c r="AH16" s="43" t="n"/>
      <c r="AI16" s="43" t="n"/>
      <c r="AJ16" s="43" t="n"/>
      <c r="AK16" s="43" t="n"/>
      <c r="AL16" s="43" t="n"/>
      <c r="AM16" s="43" t="n"/>
      <c r="AN16" s="43" t="n"/>
      <c r="AO16" s="43" t="n"/>
      <c r="AP16" s="43" t="n"/>
      <c r="AQ16" s="43" t="n"/>
      <c r="AR16" s="43" t="n"/>
      <c r="AS16" s="43" t="n"/>
      <c r="AT16" s="43" t="n"/>
      <c r="AU16" s="43" t="n"/>
      <c r="AV16" s="43" t="n"/>
      <c r="AW16" s="43" t="n"/>
      <c r="AX16" s="43" t="n"/>
      <c r="AY16" s="43" t="n"/>
      <c r="AZ16" s="43" t="n"/>
      <c r="BA16" s="43" t="n"/>
      <c r="BB16" s="43" t="n"/>
      <c r="BC16" s="43" t="n"/>
      <c r="BD16" s="43" t="n"/>
      <c r="BE16" s="43" t="n"/>
      <c r="BF16" s="43" t="n"/>
      <c r="BG16" s="43" t="n"/>
      <c r="BH16" s="43" t="n"/>
      <c r="BI16" s="43" t="n"/>
      <c r="BJ16" s="43" t="n"/>
    </row>
    <row r="17">
      <c r="A17" s="43" t="n"/>
      <c r="B17" s="43" t="n"/>
      <c r="C17" s="43" t="n"/>
      <c r="D17" s="43" t="n"/>
      <c r="E17" s="43" t="n"/>
      <c r="F17" s="43" t="n"/>
      <c r="G17" s="43" t="n"/>
      <c r="H17" s="43" t="n"/>
      <c r="I17" s="43" t="n"/>
      <c r="J17" s="43" t="n"/>
      <c r="K17" s="43" t="n"/>
      <c r="L17" s="43" t="n"/>
      <c r="M17" s="43" t="n"/>
      <c r="N17" s="43" t="n"/>
      <c r="O17" s="43" t="n"/>
      <c r="P17" s="43" t="n"/>
      <c r="Q17" s="43" t="n"/>
      <c r="R17" s="43" t="n"/>
      <c r="S17" s="43" t="n"/>
      <c r="T17" s="43" t="n"/>
      <c r="U17" s="43" t="n"/>
      <c r="V17" s="43" t="n"/>
      <c r="W17" s="43" t="n"/>
      <c r="X17" s="43" t="n"/>
      <c r="Y17" s="43" t="n"/>
      <c r="Z17" s="43" t="n"/>
      <c r="AA17" s="43" t="n"/>
      <c r="AB17" s="43" t="n"/>
      <c r="AC17" s="43" t="n"/>
      <c r="AD17" s="43" t="n"/>
      <c r="AE17" s="43" t="n"/>
      <c r="AF17" s="43" t="n"/>
      <c r="AG17" s="43" t="n"/>
      <c r="AH17" s="43" t="n"/>
      <c r="AI17" s="43" t="n"/>
      <c r="AJ17" s="43" t="n"/>
      <c r="AK17" s="43" t="n"/>
      <c r="AL17" s="43" t="n"/>
      <c r="AM17" s="43" t="n"/>
      <c r="AN17" s="43" t="n"/>
      <c r="AO17" s="43" t="n"/>
      <c r="AP17" s="43" t="n"/>
      <c r="AQ17" s="43" t="n"/>
      <c r="AR17" s="43" t="n"/>
      <c r="AS17" s="43" t="n"/>
      <c r="AT17" s="43" t="n"/>
      <c r="AU17" s="43" t="n"/>
      <c r="AV17" s="43" t="n"/>
      <c r="AW17" s="43" t="n"/>
      <c r="AX17" s="43" t="n"/>
      <c r="AY17" s="43" t="n"/>
      <c r="AZ17" s="43" t="n"/>
      <c r="BA17" s="43" t="n"/>
      <c r="BB17" s="43" t="n"/>
      <c r="BC17" s="43" t="n"/>
      <c r="BD17" s="43" t="n"/>
      <c r="BE17" s="43" t="n"/>
      <c r="BF17" s="43" t="n"/>
      <c r="BG17" s="43" t="n"/>
      <c r="BH17" s="43" t="n"/>
      <c r="BI17" s="43" t="n"/>
      <c r="BJ17" s="43" t="n"/>
    </row>
    <row r="18">
      <c r="A18" s="43" t="n"/>
      <c r="B18" s="43" t="inlineStr">
        <is>
          <t>Sponsor (PS + Nexus) ownership at exit</t>
        </is>
      </c>
      <c r="C18" s="75">
        <f>'Cap Table'!BJ49+'Cap Table'!BJ50</f>
        <v/>
      </c>
      <c r="D18" s="43" t="n"/>
      <c r="E18" s="43" t="n"/>
      <c r="F18" s="43" t="n"/>
      <c r="G18" s="43" t="n"/>
      <c r="H18" s="43" t="n"/>
      <c r="I18" s="43" t="n"/>
      <c r="J18" s="43" t="n"/>
      <c r="K18" s="43" t="n"/>
      <c r="L18" s="43" t="n"/>
      <c r="M18" s="43" t="n"/>
      <c r="N18" s="43" t="n"/>
      <c r="O18" s="43" t="n"/>
      <c r="P18" s="43" t="n"/>
      <c r="Q18" s="43" t="n"/>
      <c r="R18" s="43" t="n"/>
      <c r="S18" s="43" t="n"/>
      <c r="T18" s="43" t="n"/>
      <c r="U18" s="43" t="n"/>
      <c r="V18" s="43" t="n"/>
      <c r="W18" s="43" t="n"/>
      <c r="X18" s="43" t="n"/>
      <c r="Y18" s="43" t="n"/>
      <c r="Z18" s="43" t="n"/>
      <c r="AA18" s="43" t="n"/>
      <c r="AB18" s="43" t="n"/>
      <c r="AC18" s="43" t="n"/>
      <c r="AD18" s="43" t="n"/>
      <c r="AE18" s="43" t="n"/>
      <c r="AF18" s="43" t="n"/>
      <c r="AG18" s="43" t="n"/>
      <c r="AH18" s="43" t="n"/>
      <c r="AI18" s="43" t="n"/>
      <c r="AJ18" s="43" t="n"/>
      <c r="AK18" s="43" t="n"/>
      <c r="AL18" s="43" t="n"/>
      <c r="AM18" s="43" t="n"/>
      <c r="AN18" s="43" t="n"/>
      <c r="AO18" s="43" t="n"/>
      <c r="AP18" s="43" t="n"/>
      <c r="AQ18" s="43" t="n"/>
      <c r="AR18" s="43" t="n"/>
      <c r="AS18" s="43" t="n"/>
      <c r="AT18" s="43" t="n"/>
      <c r="AU18" s="43" t="n"/>
      <c r="AV18" s="43" t="n"/>
      <c r="AW18" s="43" t="n"/>
      <c r="AX18" s="43" t="n"/>
      <c r="AY18" s="43" t="n"/>
      <c r="AZ18" s="43" t="n"/>
      <c r="BA18" s="43" t="n"/>
      <c r="BB18" s="43" t="n"/>
      <c r="BC18" s="43" t="n"/>
      <c r="BD18" s="43" t="n"/>
      <c r="BE18" s="43" t="n"/>
      <c r="BF18" s="43" t="n"/>
      <c r="BG18" s="43" t="n"/>
      <c r="BH18" s="43" t="n"/>
      <c r="BI18" s="43" t="n"/>
      <c r="BJ18" s="43" t="n"/>
    </row>
    <row r="19">
      <c r="A19" s="43" t="n"/>
      <c r="B19" s="43" t="inlineStr">
        <is>
          <t>Sponsor value at exit</t>
        </is>
      </c>
      <c r="C19" s="57">
        <f>C14*C18</f>
        <v/>
      </c>
      <c r="D19" s="43" t="n"/>
      <c r="E19" s="43" t="n"/>
      <c r="F19" s="43" t="n"/>
      <c r="G19" s="43" t="n"/>
      <c r="H19" s="43" t="n"/>
      <c r="I19" s="43" t="n"/>
      <c r="J19" s="43" t="n"/>
      <c r="K19" s="43" t="n"/>
      <c r="L19" s="43" t="n"/>
      <c r="M19" s="43" t="n"/>
      <c r="N19" s="43" t="n"/>
      <c r="O19" s="43" t="n"/>
      <c r="P19" s="43" t="n"/>
      <c r="Q19" s="43" t="n"/>
      <c r="R19" s="43" t="n"/>
      <c r="S19" s="43" t="n"/>
      <c r="T19" s="43" t="n"/>
      <c r="U19" s="43" t="n"/>
      <c r="V19" s="43" t="n"/>
      <c r="W19" s="43" t="n"/>
      <c r="X19" s="43" t="n"/>
      <c r="Y19" s="43" t="n"/>
      <c r="Z19" s="43" t="n"/>
      <c r="AA19" s="43" t="n"/>
      <c r="AB19" s="43" t="n"/>
      <c r="AC19" s="43" t="n"/>
      <c r="AD19" s="43" t="n"/>
      <c r="AE19" s="43" t="n"/>
      <c r="AF19" s="43" t="n"/>
      <c r="AG19" s="43" t="n"/>
      <c r="AH19" s="43" t="n"/>
      <c r="AI19" s="43" t="n"/>
      <c r="AJ19" s="43" t="n"/>
      <c r="AK19" s="43" t="n"/>
      <c r="AL19" s="43" t="n"/>
      <c r="AM19" s="43" t="n"/>
      <c r="AN19" s="43" t="n"/>
      <c r="AO19" s="43" t="n"/>
      <c r="AP19" s="43" t="n"/>
      <c r="AQ19" s="43" t="n"/>
      <c r="AR19" s="43" t="n"/>
      <c r="AS19" s="43" t="n"/>
      <c r="AT19" s="43" t="n"/>
      <c r="AU19" s="43" t="n"/>
      <c r="AV19" s="43" t="n"/>
      <c r="AW19" s="43" t="n"/>
      <c r="AX19" s="43" t="n"/>
      <c r="AY19" s="43" t="n"/>
      <c r="AZ19" s="43" t="n"/>
      <c r="BA19" s="43" t="n"/>
      <c r="BB19" s="43" t="n"/>
      <c r="BC19" s="43" t="n"/>
      <c r="BD19" s="43" t="n"/>
      <c r="BE19" s="43" t="n"/>
      <c r="BF19" s="43" t="n"/>
      <c r="BG19" s="43" t="n"/>
      <c r="BH19" s="43" t="n"/>
      <c r="BI19" s="43" t="n"/>
      <c r="BJ19" s="43" t="n"/>
    </row>
    <row r="20">
      <c r="A20" s="43" t="n"/>
      <c r="B20" s="50" t="inlineStr">
        <is>
          <t>Sponsor cash MOIC</t>
        </is>
      </c>
      <c r="C20" s="76">
        <f>C19/C8</f>
        <v/>
      </c>
      <c r="D20" s="43" t="n"/>
      <c r="E20" s="43" t="n"/>
      <c r="F20" s="43" t="n"/>
      <c r="G20" s="43" t="n"/>
      <c r="H20" s="43" t="n"/>
      <c r="I20" s="43" t="n"/>
      <c r="J20" s="43" t="n"/>
      <c r="K20" s="43" t="n"/>
      <c r="L20" s="43" t="n"/>
      <c r="M20" s="43" t="n"/>
      <c r="N20" s="43" t="n"/>
      <c r="O20" s="43" t="n"/>
      <c r="P20" s="43" t="n"/>
      <c r="Q20" s="43" t="n"/>
      <c r="R20" s="43" t="n"/>
      <c r="S20" s="43" t="n"/>
      <c r="T20" s="43" t="n"/>
      <c r="U20" s="43" t="n"/>
      <c r="V20" s="43" t="n"/>
      <c r="W20" s="43" t="n"/>
      <c r="X20" s="43" t="n"/>
      <c r="Y20" s="43" t="n"/>
      <c r="Z20" s="43" t="n"/>
      <c r="AA20" s="43" t="n"/>
      <c r="AB20" s="43" t="n"/>
      <c r="AC20" s="43" t="n"/>
      <c r="AD20" s="43" t="n"/>
      <c r="AE20" s="43" t="n"/>
      <c r="AF20" s="43" t="n"/>
      <c r="AG20" s="43" t="n"/>
      <c r="AH20" s="43" t="n"/>
      <c r="AI20" s="43" t="n"/>
      <c r="AJ20" s="43" t="n"/>
      <c r="AK20" s="43" t="n"/>
      <c r="AL20" s="43" t="n"/>
      <c r="AM20" s="43" t="n"/>
      <c r="AN20" s="43" t="n"/>
      <c r="AO20" s="43" t="n"/>
      <c r="AP20" s="43" t="n"/>
      <c r="AQ20" s="43" t="n"/>
      <c r="AR20" s="43" t="n"/>
      <c r="AS20" s="43" t="n"/>
      <c r="AT20" s="43" t="n"/>
      <c r="AU20" s="43" t="n"/>
      <c r="AV20" s="43" t="n"/>
      <c r="AW20" s="43" t="n"/>
      <c r="AX20" s="43" t="n"/>
      <c r="AY20" s="43" t="n"/>
      <c r="AZ20" s="43" t="n"/>
      <c r="BA20" s="43" t="n"/>
      <c r="BB20" s="43" t="n"/>
      <c r="BC20" s="43" t="n"/>
      <c r="BD20" s="43" t="n"/>
      <c r="BE20" s="43" t="n"/>
      <c r="BF20" s="43" t="n"/>
      <c r="BG20" s="43" t="n"/>
      <c r="BH20" s="43" t="n"/>
      <c r="BI20" s="43" t="n"/>
      <c r="BJ20" s="43" t="n"/>
    </row>
    <row r="21">
      <c r="A21" s="43" t="n"/>
      <c r="B21" s="50" t="inlineStr">
        <is>
          <t>Sponsor cash IRR (monthly flows)</t>
        </is>
      </c>
      <c r="C21" s="77">
        <f>(1+IRR(C46:BJ46))^12-1</f>
        <v/>
      </c>
      <c r="D21" s="43" t="n"/>
      <c r="E21" s="43" t="n"/>
      <c r="F21" s="43" t="n"/>
      <c r="G21" s="43" t="n"/>
      <c r="H21" s="43" t="n"/>
      <c r="I21" s="43" t="n"/>
      <c r="J21" s="43" t="n"/>
      <c r="K21" s="43" t="n"/>
      <c r="L21" s="43" t="n"/>
      <c r="M21" s="43" t="n"/>
      <c r="N21" s="43" t="n"/>
      <c r="O21" s="43" t="n"/>
      <c r="P21" s="43" t="n"/>
      <c r="Q21" s="43" t="n"/>
      <c r="R21" s="43" t="n"/>
      <c r="S21" s="43" t="n"/>
      <c r="T21" s="43" t="n"/>
      <c r="U21" s="43" t="n"/>
      <c r="V21" s="43" t="n"/>
      <c r="W21" s="43" t="n"/>
      <c r="X21" s="43" t="n"/>
      <c r="Y21" s="43" t="n"/>
      <c r="Z21" s="43" t="n"/>
      <c r="AA21" s="43" t="n"/>
      <c r="AB21" s="43" t="n"/>
      <c r="AC21" s="43" t="n"/>
      <c r="AD21" s="43" t="n"/>
      <c r="AE21" s="43" t="n"/>
      <c r="AF21" s="43" t="n"/>
      <c r="AG21" s="43" t="n"/>
      <c r="AH21" s="43" t="n"/>
      <c r="AI21" s="43" t="n"/>
      <c r="AJ21" s="43" t="n"/>
      <c r="AK21" s="43" t="n"/>
      <c r="AL21" s="43" t="n"/>
      <c r="AM21" s="43" t="n"/>
      <c r="AN21" s="43" t="n"/>
      <c r="AO21" s="43" t="n"/>
      <c r="AP21" s="43" t="n"/>
      <c r="AQ21" s="43" t="n"/>
      <c r="AR21" s="43" t="n"/>
      <c r="AS21" s="43" t="n"/>
      <c r="AT21" s="43" t="n"/>
      <c r="AU21" s="43" t="n"/>
      <c r="AV21" s="43" t="n"/>
      <c r="AW21" s="43" t="n"/>
      <c r="AX21" s="43" t="n"/>
      <c r="AY21" s="43" t="n"/>
      <c r="AZ21" s="43" t="n"/>
      <c r="BA21" s="43" t="n"/>
      <c r="BB21" s="43" t="n"/>
      <c r="BC21" s="43" t="n"/>
      <c r="BD21" s="43" t="n"/>
      <c r="BE21" s="43" t="n"/>
      <c r="BF21" s="43" t="n"/>
      <c r="BG21" s="43" t="n"/>
      <c r="BH21" s="43" t="n"/>
      <c r="BI21" s="43" t="n"/>
      <c r="BJ21" s="43" t="n"/>
    </row>
    <row r="22">
      <c r="A22" s="43" t="n"/>
      <c r="B22" s="43" t="n"/>
      <c r="C22" s="43" t="n"/>
      <c r="D22" s="43" t="n"/>
      <c r="E22" s="43" t="n"/>
      <c r="F22" s="43" t="n"/>
      <c r="G22" s="43" t="n"/>
      <c r="H22" s="43" t="n"/>
      <c r="I22" s="43" t="n"/>
      <c r="J22" s="43" t="n"/>
      <c r="K22" s="43" t="n"/>
      <c r="L22" s="43" t="n"/>
      <c r="M22" s="43" t="n"/>
      <c r="N22" s="43" t="n"/>
      <c r="O22" s="43" t="n"/>
      <c r="P22" s="43" t="n"/>
      <c r="Q22" s="43" t="n"/>
      <c r="R22" s="43" t="n"/>
      <c r="S22" s="43" t="n"/>
      <c r="T22" s="43" t="n"/>
      <c r="U22" s="43" t="n"/>
      <c r="V22" s="43" t="n"/>
      <c r="W22" s="43" t="n"/>
      <c r="X22" s="43" t="n"/>
      <c r="Y22" s="43" t="n"/>
      <c r="Z22" s="43" t="n"/>
      <c r="AA22" s="43" t="n"/>
      <c r="AB22" s="43" t="n"/>
      <c r="AC22" s="43" t="n"/>
      <c r="AD22" s="43" t="n"/>
      <c r="AE22" s="43" t="n"/>
      <c r="AF22" s="43" t="n"/>
      <c r="AG22" s="43" t="n"/>
      <c r="AH22" s="43" t="n"/>
      <c r="AI22" s="43" t="n"/>
      <c r="AJ22" s="43" t="n"/>
      <c r="AK22" s="43" t="n"/>
      <c r="AL22" s="43" t="n"/>
      <c r="AM22" s="43" t="n"/>
      <c r="AN22" s="43" t="n"/>
      <c r="AO22" s="43" t="n"/>
      <c r="AP22" s="43" t="n"/>
      <c r="AQ22" s="43" t="n"/>
      <c r="AR22" s="43" t="n"/>
      <c r="AS22" s="43" t="n"/>
      <c r="AT22" s="43" t="n"/>
      <c r="AU22" s="43" t="n"/>
      <c r="AV22" s="43" t="n"/>
      <c r="AW22" s="43" t="n"/>
      <c r="AX22" s="43" t="n"/>
      <c r="AY22" s="43" t="n"/>
      <c r="AZ22" s="43" t="n"/>
      <c r="BA22" s="43" t="n"/>
      <c r="BB22" s="43" t="n"/>
      <c r="BC22" s="43" t="n"/>
      <c r="BD22" s="43" t="n"/>
      <c r="BE22" s="43" t="n"/>
      <c r="BF22" s="43" t="n"/>
      <c r="BG22" s="43" t="n"/>
      <c r="BH22" s="43" t="n"/>
      <c r="BI22" s="43" t="n"/>
      <c r="BJ22" s="43" t="n"/>
    </row>
    <row r="23">
      <c r="A23" s="43" t="n"/>
      <c r="B23" s="43" t="inlineStr">
        <is>
          <t>Pine Street cash invested (50% of sponsor cash)</t>
        </is>
      </c>
      <c r="C23" s="57">
        <f>0.5*C8</f>
        <v/>
      </c>
      <c r="D23" s="43" t="n"/>
      <c r="E23" s="43" t="n"/>
      <c r="F23" s="43" t="n"/>
      <c r="G23" s="43" t="n"/>
      <c r="H23" s="43" t="n"/>
      <c r="I23" s="43" t="n"/>
      <c r="J23" s="43" t="n"/>
      <c r="K23" s="43" t="n"/>
      <c r="L23" s="43" t="n"/>
      <c r="M23" s="43" t="n"/>
      <c r="N23" s="43" t="n"/>
      <c r="O23" s="43" t="n"/>
      <c r="P23" s="43" t="n"/>
      <c r="Q23" s="43" t="n"/>
      <c r="R23" s="43" t="n"/>
      <c r="S23" s="43" t="n"/>
      <c r="T23" s="43" t="n"/>
      <c r="U23" s="43" t="n"/>
      <c r="V23" s="43" t="n"/>
      <c r="W23" s="43" t="n"/>
      <c r="X23" s="43" t="n"/>
      <c r="Y23" s="43" t="n"/>
      <c r="Z23" s="43" t="n"/>
      <c r="AA23" s="43" t="n"/>
      <c r="AB23" s="43" t="n"/>
      <c r="AC23" s="43" t="n"/>
      <c r="AD23" s="43" t="n"/>
      <c r="AE23" s="43" t="n"/>
      <c r="AF23" s="43" t="n"/>
      <c r="AG23" s="43" t="n"/>
      <c r="AH23" s="43" t="n"/>
      <c r="AI23" s="43" t="n"/>
      <c r="AJ23" s="43" t="n"/>
      <c r="AK23" s="43" t="n"/>
      <c r="AL23" s="43" t="n"/>
      <c r="AM23" s="43" t="n"/>
      <c r="AN23" s="43" t="n"/>
      <c r="AO23" s="43" t="n"/>
      <c r="AP23" s="43" t="n"/>
      <c r="AQ23" s="43" t="n"/>
      <c r="AR23" s="43" t="n"/>
      <c r="AS23" s="43" t="n"/>
      <c r="AT23" s="43" t="n"/>
      <c r="AU23" s="43" t="n"/>
      <c r="AV23" s="43" t="n"/>
      <c r="AW23" s="43" t="n"/>
      <c r="AX23" s="43" t="n"/>
      <c r="AY23" s="43" t="n"/>
      <c r="AZ23" s="43" t="n"/>
      <c r="BA23" s="43" t="n"/>
      <c r="BB23" s="43" t="n"/>
      <c r="BC23" s="43" t="n"/>
      <c r="BD23" s="43" t="n"/>
      <c r="BE23" s="43" t="n"/>
      <c r="BF23" s="43" t="n"/>
      <c r="BG23" s="43" t="n"/>
      <c r="BH23" s="43" t="n"/>
      <c r="BI23" s="43" t="n"/>
      <c r="BJ23" s="43" t="n"/>
    </row>
    <row r="24">
      <c r="A24" s="43" t="n"/>
      <c r="B24" s="43" t="inlineStr">
        <is>
          <t>Pine Street ownership at exit</t>
        </is>
      </c>
      <c r="C24" s="75">
        <f>'Cap Table'!BJ49</f>
        <v/>
      </c>
      <c r="D24" s="43" t="n"/>
      <c r="E24" s="43" t="n"/>
      <c r="F24" s="43" t="n"/>
      <c r="G24" s="43" t="n"/>
      <c r="H24" s="43" t="n"/>
      <c r="I24" s="43" t="n"/>
      <c r="J24" s="43" t="n"/>
      <c r="K24" s="43" t="n"/>
      <c r="L24" s="43" t="n"/>
      <c r="M24" s="43" t="n"/>
      <c r="N24" s="43" t="n"/>
      <c r="O24" s="43" t="n"/>
      <c r="P24" s="43" t="n"/>
      <c r="Q24" s="43" t="n"/>
      <c r="R24" s="43" t="n"/>
      <c r="S24" s="43" t="n"/>
      <c r="T24" s="43" t="n"/>
      <c r="U24" s="43" t="n"/>
      <c r="V24" s="43" t="n"/>
      <c r="W24" s="43" t="n"/>
      <c r="X24" s="43" t="n"/>
      <c r="Y24" s="43" t="n"/>
      <c r="Z24" s="43" t="n"/>
      <c r="AA24" s="43" t="n"/>
      <c r="AB24" s="43" t="n"/>
      <c r="AC24" s="43" t="n"/>
      <c r="AD24" s="43" t="n"/>
      <c r="AE24" s="43" t="n"/>
      <c r="AF24" s="43" t="n"/>
      <c r="AG24" s="43" t="n"/>
      <c r="AH24" s="43" t="n"/>
      <c r="AI24" s="43" t="n"/>
      <c r="AJ24" s="43" t="n"/>
      <c r="AK24" s="43" t="n"/>
      <c r="AL24" s="43" t="n"/>
      <c r="AM24" s="43" t="n"/>
      <c r="AN24" s="43" t="n"/>
      <c r="AO24" s="43" t="n"/>
      <c r="AP24" s="43" t="n"/>
      <c r="AQ24" s="43" t="n"/>
      <c r="AR24" s="43" t="n"/>
      <c r="AS24" s="43" t="n"/>
      <c r="AT24" s="43" t="n"/>
      <c r="AU24" s="43" t="n"/>
      <c r="AV24" s="43" t="n"/>
      <c r="AW24" s="43" t="n"/>
      <c r="AX24" s="43" t="n"/>
      <c r="AY24" s="43" t="n"/>
      <c r="AZ24" s="43" t="n"/>
      <c r="BA24" s="43" t="n"/>
      <c r="BB24" s="43" t="n"/>
      <c r="BC24" s="43" t="n"/>
      <c r="BD24" s="43" t="n"/>
      <c r="BE24" s="43" t="n"/>
      <c r="BF24" s="43" t="n"/>
      <c r="BG24" s="43" t="n"/>
      <c r="BH24" s="43" t="n"/>
      <c r="BI24" s="43" t="n"/>
      <c r="BJ24" s="43" t="n"/>
    </row>
    <row r="25">
      <c r="A25" s="43" t="n"/>
      <c r="B25" s="43" t="inlineStr">
        <is>
          <t>Pine Street value at exit</t>
        </is>
      </c>
      <c r="C25" s="57">
        <f>C14*C24</f>
        <v/>
      </c>
      <c r="D25" s="43" t="n"/>
      <c r="E25" s="43" t="n"/>
      <c r="F25" s="43" t="n"/>
      <c r="G25" s="43" t="n"/>
      <c r="H25" s="43" t="n"/>
      <c r="I25" s="43" t="n"/>
      <c r="J25" s="43" t="n"/>
      <c r="K25" s="43" t="n"/>
      <c r="L25" s="43" t="n"/>
      <c r="M25" s="43" t="n"/>
      <c r="N25" s="43" t="n"/>
      <c r="O25" s="43" t="n"/>
      <c r="P25" s="43" t="n"/>
      <c r="Q25" s="43" t="n"/>
      <c r="R25" s="43" t="n"/>
      <c r="S25" s="43" t="n"/>
      <c r="T25" s="43" t="n"/>
      <c r="U25" s="43" t="n"/>
      <c r="V25" s="43" t="n"/>
      <c r="W25" s="43" t="n"/>
      <c r="X25" s="43" t="n"/>
      <c r="Y25" s="43" t="n"/>
      <c r="Z25" s="43" t="n"/>
      <c r="AA25" s="43" t="n"/>
      <c r="AB25" s="43" t="n"/>
      <c r="AC25" s="43" t="n"/>
      <c r="AD25" s="43" t="n"/>
      <c r="AE25" s="43" t="n"/>
      <c r="AF25" s="43" t="n"/>
      <c r="AG25" s="43" t="n"/>
      <c r="AH25" s="43" t="n"/>
      <c r="AI25" s="43" t="n"/>
      <c r="AJ25" s="43" t="n"/>
      <c r="AK25" s="43" t="n"/>
      <c r="AL25" s="43" t="n"/>
      <c r="AM25" s="43" t="n"/>
      <c r="AN25" s="43" t="n"/>
      <c r="AO25" s="43" t="n"/>
      <c r="AP25" s="43" t="n"/>
      <c r="AQ25" s="43" t="n"/>
      <c r="AR25" s="43" t="n"/>
      <c r="AS25" s="43" t="n"/>
      <c r="AT25" s="43" t="n"/>
      <c r="AU25" s="43" t="n"/>
      <c r="AV25" s="43" t="n"/>
      <c r="AW25" s="43" t="n"/>
      <c r="AX25" s="43" t="n"/>
      <c r="AY25" s="43" t="n"/>
      <c r="AZ25" s="43" t="n"/>
      <c r="BA25" s="43" t="n"/>
      <c r="BB25" s="43" t="n"/>
      <c r="BC25" s="43" t="n"/>
      <c r="BD25" s="43" t="n"/>
      <c r="BE25" s="43" t="n"/>
      <c r="BF25" s="43" t="n"/>
      <c r="BG25" s="43" t="n"/>
      <c r="BH25" s="43" t="n"/>
      <c r="BI25" s="43" t="n"/>
      <c r="BJ25" s="43" t="n"/>
    </row>
    <row r="26">
      <c r="A26" s="43" t="n"/>
      <c r="B26" s="50" t="inlineStr">
        <is>
          <t>Pine Street MOIC</t>
        </is>
      </c>
      <c r="C26" s="76">
        <f>C25/C23</f>
        <v/>
      </c>
      <c r="D26" s="43" t="n"/>
      <c r="E26" s="43" t="n"/>
      <c r="F26" s="43" t="n"/>
      <c r="G26" s="43" t="n"/>
      <c r="H26" s="43" t="n"/>
      <c r="I26" s="43" t="n"/>
      <c r="J26" s="43" t="n"/>
      <c r="K26" s="43" t="n"/>
      <c r="L26" s="43" t="n"/>
      <c r="M26" s="43" t="n"/>
      <c r="N26" s="43" t="n"/>
      <c r="O26" s="43" t="n"/>
      <c r="P26" s="43" t="n"/>
      <c r="Q26" s="43" t="n"/>
      <c r="R26" s="43" t="n"/>
      <c r="S26" s="43" t="n"/>
      <c r="T26" s="43" t="n"/>
      <c r="U26" s="43" t="n"/>
      <c r="V26" s="43" t="n"/>
      <c r="W26" s="43" t="n"/>
      <c r="X26" s="43" t="n"/>
      <c r="Y26" s="43" t="n"/>
      <c r="Z26" s="43" t="n"/>
      <c r="AA26" s="43" t="n"/>
      <c r="AB26" s="43" t="n"/>
      <c r="AC26" s="43" t="n"/>
      <c r="AD26" s="43" t="n"/>
      <c r="AE26" s="43" t="n"/>
      <c r="AF26" s="43" t="n"/>
      <c r="AG26" s="43" t="n"/>
      <c r="AH26" s="43" t="n"/>
      <c r="AI26" s="43" t="n"/>
      <c r="AJ26" s="43" t="n"/>
      <c r="AK26" s="43" t="n"/>
      <c r="AL26" s="43" t="n"/>
      <c r="AM26" s="43" t="n"/>
      <c r="AN26" s="43" t="n"/>
      <c r="AO26" s="43" t="n"/>
      <c r="AP26" s="43" t="n"/>
      <c r="AQ26" s="43" t="n"/>
      <c r="AR26" s="43" t="n"/>
      <c r="AS26" s="43" t="n"/>
      <c r="AT26" s="43" t="n"/>
      <c r="AU26" s="43" t="n"/>
      <c r="AV26" s="43" t="n"/>
      <c r="AW26" s="43" t="n"/>
      <c r="AX26" s="43" t="n"/>
      <c r="AY26" s="43" t="n"/>
      <c r="AZ26" s="43" t="n"/>
      <c r="BA26" s="43" t="n"/>
      <c r="BB26" s="43" t="n"/>
      <c r="BC26" s="43" t="n"/>
      <c r="BD26" s="43" t="n"/>
      <c r="BE26" s="43" t="n"/>
      <c r="BF26" s="43" t="n"/>
      <c r="BG26" s="43" t="n"/>
      <c r="BH26" s="43" t="n"/>
      <c r="BI26" s="43" t="n"/>
      <c r="BJ26" s="43" t="n"/>
    </row>
    <row r="27">
      <c r="A27" s="43" t="n"/>
      <c r="B27" s="50" t="inlineStr">
        <is>
          <t>Pine Street IRR (monthly flows)</t>
        </is>
      </c>
      <c r="C27" s="77">
        <f>(1+IRR(C47:BJ47))^12-1</f>
        <v/>
      </c>
      <c r="D27" s="43" t="n"/>
      <c r="E27" s="43" t="n"/>
      <c r="F27" s="43" t="n"/>
      <c r="G27" s="43" t="n"/>
      <c r="H27" s="43" t="n"/>
      <c r="I27" s="43" t="n"/>
      <c r="J27" s="43" t="n"/>
      <c r="K27" s="43" t="n"/>
      <c r="L27" s="43" t="n"/>
      <c r="M27" s="43" t="n"/>
      <c r="N27" s="43" t="n"/>
      <c r="O27" s="43" t="n"/>
      <c r="P27" s="43" t="n"/>
      <c r="Q27" s="43" t="n"/>
      <c r="R27" s="43" t="n"/>
      <c r="S27" s="43" t="n"/>
      <c r="T27" s="43" t="n"/>
      <c r="U27" s="43" t="n"/>
      <c r="V27" s="43" t="n"/>
      <c r="W27" s="43" t="n"/>
      <c r="X27" s="43" t="n"/>
      <c r="Y27" s="43" t="n"/>
      <c r="Z27" s="43" t="n"/>
      <c r="AA27" s="43" t="n"/>
      <c r="AB27" s="43" t="n"/>
      <c r="AC27" s="43" t="n"/>
      <c r="AD27" s="43" t="n"/>
      <c r="AE27" s="43" t="n"/>
      <c r="AF27" s="43" t="n"/>
      <c r="AG27" s="43" t="n"/>
      <c r="AH27" s="43" t="n"/>
      <c r="AI27" s="43" t="n"/>
      <c r="AJ27" s="43" t="n"/>
      <c r="AK27" s="43" t="n"/>
      <c r="AL27" s="43" t="n"/>
      <c r="AM27" s="43" t="n"/>
      <c r="AN27" s="43" t="n"/>
      <c r="AO27" s="43" t="n"/>
      <c r="AP27" s="43" t="n"/>
      <c r="AQ27" s="43" t="n"/>
      <c r="AR27" s="43" t="n"/>
      <c r="AS27" s="43" t="n"/>
      <c r="AT27" s="43" t="n"/>
      <c r="AU27" s="43" t="n"/>
      <c r="AV27" s="43" t="n"/>
      <c r="AW27" s="43" t="n"/>
      <c r="AX27" s="43" t="n"/>
      <c r="AY27" s="43" t="n"/>
      <c r="AZ27" s="43" t="n"/>
      <c r="BA27" s="43" t="n"/>
      <c r="BB27" s="43" t="n"/>
      <c r="BC27" s="43" t="n"/>
      <c r="BD27" s="43" t="n"/>
      <c r="BE27" s="43" t="n"/>
      <c r="BF27" s="43" t="n"/>
      <c r="BG27" s="43" t="n"/>
      <c r="BH27" s="43" t="n"/>
      <c r="BI27" s="43" t="n"/>
      <c r="BJ27" s="43" t="n"/>
    </row>
    <row r="28">
      <c r="A28" s="43" t="n"/>
      <c r="B28" s="46" t="inlineStr">
        <is>
          <t>Nexus Capital returns are identical to Pine Street (sponsor cash is funded 50/50).</t>
        </is>
      </c>
      <c r="C28" s="43" t="n"/>
      <c r="D28" s="43" t="n"/>
      <c r="E28" s="43" t="n"/>
      <c r="F28" s="43" t="n"/>
      <c r="G28" s="43" t="n"/>
      <c r="H28" s="43" t="n"/>
      <c r="I28" s="43" t="n"/>
      <c r="J28" s="43" t="n"/>
      <c r="K28" s="43" t="n"/>
      <c r="L28" s="43" t="n"/>
      <c r="M28" s="43" t="n"/>
      <c r="N28" s="43" t="n"/>
      <c r="O28" s="43" t="n"/>
      <c r="P28" s="43" t="n"/>
      <c r="Q28" s="43" t="n"/>
      <c r="R28" s="43" t="n"/>
      <c r="S28" s="43" t="n"/>
      <c r="T28" s="43" t="n"/>
      <c r="U28" s="43" t="n"/>
      <c r="V28" s="43" t="n"/>
      <c r="W28" s="43" t="n"/>
      <c r="X28" s="43" t="n"/>
      <c r="Y28" s="43" t="n"/>
      <c r="Z28" s="43" t="n"/>
      <c r="AA28" s="43" t="n"/>
      <c r="AB28" s="43" t="n"/>
      <c r="AC28" s="43" t="n"/>
      <c r="AD28" s="43" t="n"/>
      <c r="AE28" s="43" t="n"/>
      <c r="AF28" s="43" t="n"/>
      <c r="AG28" s="43" t="n"/>
      <c r="AH28" s="43" t="n"/>
      <c r="AI28" s="43" t="n"/>
      <c r="AJ28" s="43" t="n"/>
      <c r="AK28" s="43" t="n"/>
      <c r="AL28" s="43" t="n"/>
      <c r="AM28" s="43" t="n"/>
      <c r="AN28" s="43" t="n"/>
      <c r="AO28" s="43" t="n"/>
      <c r="AP28" s="43" t="n"/>
      <c r="AQ28" s="43" t="n"/>
      <c r="AR28" s="43" t="n"/>
      <c r="AS28" s="43" t="n"/>
      <c r="AT28" s="43" t="n"/>
      <c r="AU28" s="43" t="n"/>
      <c r="AV28" s="43" t="n"/>
      <c r="AW28" s="43" t="n"/>
      <c r="AX28" s="43" t="n"/>
      <c r="AY28" s="43" t="n"/>
      <c r="AZ28" s="43" t="n"/>
      <c r="BA28" s="43" t="n"/>
      <c r="BB28" s="43" t="n"/>
      <c r="BC28" s="43" t="n"/>
      <c r="BD28" s="43" t="n"/>
      <c r="BE28" s="43" t="n"/>
      <c r="BF28" s="43" t="n"/>
      <c r="BG28" s="43" t="n"/>
      <c r="BH28" s="43" t="n"/>
      <c r="BI28" s="43" t="n"/>
      <c r="BJ28" s="43" t="n"/>
    </row>
    <row r="29">
      <c r="A29" s="43" t="n"/>
      <c r="B29" s="43" t="n"/>
      <c r="C29" s="43" t="n"/>
      <c r="D29" s="43" t="n"/>
      <c r="E29" s="43" t="n"/>
      <c r="F29" s="43" t="n"/>
      <c r="G29" s="43" t="n"/>
      <c r="H29" s="43" t="n"/>
      <c r="I29" s="43" t="n"/>
      <c r="J29" s="43" t="n"/>
      <c r="K29" s="43" t="n"/>
      <c r="L29" s="43" t="n"/>
      <c r="M29" s="43" t="n"/>
      <c r="N29" s="43" t="n"/>
      <c r="O29" s="43" t="n"/>
      <c r="P29" s="43" t="n"/>
      <c r="Q29" s="43" t="n"/>
      <c r="R29" s="43" t="n"/>
      <c r="S29" s="43" t="n"/>
      <c r="T29" s="43" t="n"/>
      <c r="U29" s="43" t="n"/>
      <c r="V29" s="43" t="n"/>
      <c r="W29" s="43" t="n"/>
      <c r="X29" s="43" t="n"/>
      <c r="Y29" s="43" t="n"/>
      <c r="Z29" s="43" t="n"/>
      <c r="AA29" s="43" t="n"/>
      <c r="AB29" s="43" t="n"/>
      <c r="AC29" s="43" t="n"/>
      <c r="AD29" s="43" t="n"/>
      <c r="AE29" s="43" t="n"/>
      <c r="AF29" s="43" t="n"/>
      <c r="AG29" s="43" t="n"/>
      <c r="AH29" s="43" t="n"/>
      <c r="AI29" s="43" t="n"/>
      <c r="AJ29" s="43" t="n"/>
      <c r="AK29" s="43" t="n"/>
      <c r="AL29" s="43" t="n"/>
      <c r="AM29" s="43" t="n"/>
      <c r="AN29" s="43" t="n"/>
      <c r="AO29" s="43" t="n"/>
      <c r="AP29" s="43" t="n"/>
      <c r="AQ29" s="43" t="n"/>
      <c r="AR29" s="43" t="n"/>
      <c r="AS29" s="43" t="n"/>
      <c r="AT29" s="43" t="n"/>
      <c r="AU29" s="43" t="n"/>
      <c r="AV29" s="43" t="n"/>
      <c r="AW29" s="43" t="n"/>
      <c r="AX29" s="43" t="n"/>
      <c r="AY29" s="43" t="n"/>
      <c r="AZ29" s="43" t="n"/>
      <c r="BA29" s="43" t="n"/>
      <c r="BB29" s="43" t="n"/>
      <c r="BC29" s="43" t="n"/>
      <c r="BD29" s="43" t="n"/>
      <c r="BE29" s="43" t="n"/>
      <c r="BF29" s="43" t="n"/>
      <c r="BG29" s="43" t="n"/>
      <c r="BH29" s="43" t="n"/>
      <c r="BI29" s="43" t="n"/>
      <c r="BJ29" s="43" t="n"/>
    </row>
    <row r="30">
      <c r="A30" s="43" t="n"/>
      <c r="B30" s="47" t="inlineStr">
        <is>
          <t>VALUE AT EXIT BY HOLDER</t>
        </is>
      </c>
      <c r="C30" s="63" t="inlineStr">
        <is>
          <t>Ownership %</t>
        </is>
      </c>
      <c r="D30" s="63" t="inlineStr">
        <is>
          <t>Value ($M)</t>
        </is>
      </c>
      <c r="E30" s="43" t="n"/>
      <c r="F30" s="43" t="n"/>
      <c r="G30" s="43" t="n"/>
      <c r="H30" s="43" t="n"/>
      <c r="I30" s="43" t="n"/>
      <c r="J30" s="43" t="n"/>
      <c r="K30" s="43" t="n"/>
      <c r="L30" s="43" t="n"/>
      <c r="M30" s="43" t="n"/>
      <c r="N30" s="43" t="n"/>
      <c r="O30" s="43" t="n"/>
      <c r="P30" s="43" t="n"/>
      <c r="Q30" s="43" t="n"/>
      <c r="R30" s="43" t="n"/>
      <c r="S30" s="43" t="n"/>
      <c r="T30" s="43" t="n"/>
      <c r="U30" s="43" t="n"/>
      <c r="V30" s="43" t="n"/>
      <c r="W30" s="43" t="n"/>
      <c r="X30" s="43" t="n"/>
      <c r="Y30" s="43" t="n"/>
      <c r="Z30" s="43" t="n"/>
      <c r="AA30" s="43" t="n"/>
      <c r="AB30" s="43" t="n"/>
      <c r="AC30" s="43" t="n"/>
      <c r="AD30" s="43" t="n"/>
      <c r="AE30" s="43" t="n"/>
      <c r="AF30" s="43" t="n"/>
      <c r="AG30" s="43" t="n"/>
      <c r="AH30" s="43" t="n"/>
      <c r="AI30" s="43" t="n"/>
      <c r="AJ30" s="43" t="n"/>
      <c r="AK30" s="43" t="n"/>
      <c r="AL30" s="43" t="n"/>
      <c r="AM30" s="43" t="n"/>
      <c r="AN30" s="43" t="n"/>
      <c r="AO30" s="43" t="n"/>
      <c r="AP30" s="43" t="n"/>
      <c r="AQ30" s="43" t="n"/>
      <c r="AR30" s="43" t="n"/>
      <c r="AS30" s="43" t="n"/>
      <c r="AT30" s="43" t="n"/>
      <c r="AU30" s="43" t="n"/>
      <c r="AV30" s="43" t="n"/>
      <c r="AW30" s="43" t="n"/>
      <c r="AX30" s="43" t="n"/>
      <c r="AY30" s="43" t="n"/>
      <c r="AZ30" s="43" t="n"/>
      <c r="BA30" s="43" t="n"/>
      <c r="BB30" s="43" t="n"/>
      <c r="BC30" s="43" t="n"/>
      <c r="BD30" s="43" t="n"/>
      <c r="BE30" s="43" t="n"/>
      <c r="BF30" s="43" t="n"/>
      <c r="BG30" s="43" t="n"/>
      <c r="BH30" s="43" t="n"/>
      <c r="BI30" s="43" t="n"/>
      <c r="BJ30" s="43" t="n"/>
    </row>
    <row r="31">
      <c r="A31" s="43" t="n"/>
      <c r="B31" s="43" t="inlineStr">
        <is>
          <t>Pine Street</t>
        </is>
      </c>
      <c r="C31" s="75">
        <f>'Cap Table'!BJ49</f>
        <v/>
      </c>
      <c r="D31" s="57">
        <f>C$14*C31</f>
        <v/>
      </c>
      <c r="E31" s="43" t="n"/>
      <c r="F31" s="43" t="n"/>
      <c r="G31" s="43" t="n"/>
      <c r="H31" s="43" t="n"/>
      <c r="I31" s="43" t="n"/>
      <c r="J31" s="43" t="n"/>
      <c r="K31" s="43" t="n"/>
      <c r="L31" s="43" t="n"/>
      <c r="M31" s="43" t="n"/>
      <c r="N31" s="43" t="n"/>
      <c r="O31" s="43" t="n"/>
      <c r="P31" s="43" t="n"/>
      <c r="Q31" s="43" t="n"/>
      <c r="R31" s="43" t="n"/>
      <c r="S31" s="43" t="n"/>
      <c r="T31" s="43" t="n"/>
      <c r="U31" s="43" t="n"/>
      <c r="V31" s="43" t="n"/>
      <c r="W31" s="43" t="n"/>
      <c r="X31" s="43" t="n"/>
      <c r="Y31" s="43" t="n"/>
      <c r="Z31" s="43" t="n"/>
      <c r="AA31" s="43" t="n"/>
      <c r="AB31" s="43" t="n"/>
      <c r="AC31" s="43" t="n"/>
      <c r="AD31" s="43" t="n"/>
      <c r="AE31" s="43" t="n"/>
      <c r="AF31" s="43" t="n"/>
      <c r="AG31" s="43" t="n"/>
      <c r="AH31" s="43" t="n"/>
      <c r="AI31" s="43" t="n"/>
      <c r="AJ31" s="43" t="n"/>
      <c r="AK31" s="43" t="n"/>
      <c r="AL31" s="43" t="n"/>
      <c r="AM31" s="43" t="n"/>
      <c r="AN31" s="43" t="n"/>
      <c r="AO31" s="43" t="n"/>
      <c r="AP31" s="43" t="n"/>
      <c r="AQ31" s="43" t="n"/>
      <c r="AR31" s="43" t="n"/>
      <c r="AS31" s="43" t="n"/>
      <c r="AT31" s="43" t="n"/>
      <c r="AU31" s="43" t="n"/>
      <c r="AV31" s="43" t="n"/>
      <c r="AW31" s="43" t="n"/>
      <c r="AX31" s="43" t="n"/>
      <c r="AY31" s="43" t="n"/>
      <c r="AZ31" s="43" t="n"/>
      <c r="BA31" s="43" t="n"/>
      <c r="BB31" s="43" t="n"/>
      <c r="BC31" s="43" t="n"/>
      <c r="BD31" s="43" t="n"/>
      <c r="BE31" s="43" t="n"/>
      <c r="BF31" s="43" t="n"/>
      <c r="BG31" s="43" t="n"/>
      <c r="BH31" s="43" t="n"/>
      <c r="BI31" s="43" t="n"/>
      <c r="BJ31" s="43" t="n"/>
    </row>
    <row r="32">
      <c r="A32" s="43" t="n"/>
      <c r="B32" s="43" t="inlineStr">
        <is>
          <t>Nexus Capital</t>
        </is>
      </c>
      <c r="C32" s="75">
        <f>'Cap Table'!BJ50</f>
        <v/>
      </c>
      <c r="D32" s="57">
        <f>C$14*C32</f>
        <v/>
      </c>
      <c r="E32" s="43" t="n"/>
      <c r="F32" s="43" t="n"/>
      <c r="G32" s="43" t="n"/>
      <c r="H32" s="43" t="n"/>
      <c r="I32" s="43" t="n"/>
      <c r="J32" s="43" t="n"/>
      <c r="K32" s="43" t="n"/>
      <c r="L32" s="43" t="n"/>
      <c r="M32" s="43" t="n"/>
      <c r="N32" s="43" t="n"/>
      <c r="O32" s="43" t="n"/>
      <c r="P32" s="43" t="n"/>
      <c r="Q32" s="43" t="n"/>
      <c r="R32" s="43" t="n"/>
      <c r="S32" s="43" t="n"/>
      <c r="T32" s="43" t="n"/>
      <c r="U32" s="43" t="n"/>
      <c r="V32" s="43" t="n"/>
      <c r="W32" s="43" t="n"/>
      <c r="X32" s="43" t="n"/>
      <c r="Y32" s="43" t="n"/>
      <c r="Z32" s="43" t="n"/>
      <c r="AA32" s="43" t="n"/>
      <c r="AB32" s="43" t="n"/>
      <c r="AC32" s="43" t="n"/>
      <c r="AD32" s="43" t="n"/>
      <c r="AE32" s="43" t="n"/>
      <c r="AF32" s="43" t="n"/>
      <c r="AG32" s="43" t="n"/>
      <c r="AH32" s="43" t="n"/>
      <c r="AI32" s="43" t="n"/>
      <c r="AJ32" s="43" t="n"/>
      <c r="AK32" s="43" t="n"/>
      <c r="AL32" s="43" t="n"/>
      <c r="AM32" s="43" t="n"/>
      <c r="AN32" s="43" t="n"/>
      <c r="AO32" s="43" t="n"/>
      <c r="AP32" s="43" t="n"/>
      <c r="AQ32" s="43" t="n"/>
      <c r="AR32" s="43" t="n"/>
      <c r="AS32" s="43" t="n"/>
      <c r="AT32" s="43" t="n"/>
      <c r="AU32" s="43" t="n"/>
      <c r="AV32" s="43" t="n"/>
      <c r="AW32" s="43" t="n"/>
      <c r="AX32" s="43" t="n"/>
      <c r="AY32" s="43" t="n"/>
      <c r="AZ32" s="43" t="n"/>
      <c r="BA32" s="43" t="n"/>
      <c r="BB32" s="43" t="n"/>
      <c r="BC32" s="43" t="n"/>
      <c r="BD32" s="43" t="n"/>
      <c r="BE32" s="43" t="n"/>
      <c r="BF32" s="43" t="n"/>
      <c r="BG32" s="43" t="n"/>
      <c r="BH32" s="43" t="n"/>
      <c r="BI32" s="43" t="n"/>
      <c r="BJ32" s="43" t="n"/>
    </row>
    <row r="33">
      <c r="A33" s="43" t="n"/>
      <c r="B33" s="43" t="inlineStr">
        <is>
          <t>Platform 1 Seller Rollover</t>
        </is>
      </c>
      <c r="C33" s="75">
        <f>'Cap Table'!BJ51</f>
        <v/>
      </c>
      <c r="D33" s="57">
        <f>C$14*C33</f>
        <v/>
      </c>
      <c r="E33" s="43" t="n"/>
      <c r="F33" s="43" t="n"/>
      <c r="G33" s="43" t="n"/>
      <c r="H33" s="43" t="n"/>
      <c r="I33" s="43" t="n"/>
      <c r="J33" s="43" t="n"/>
      <c r="K33" s="43" t="n"/>
      <c r="L33" s="43" t="n"/>
      <c r="M33" s="43" t="n"/>
      <c r="N33" s="43" t="n"/>
      <c r="O33" s="43" t="n"/>
      <c r="P33" s="43" t="n"/>
      <c r="Q33" s="43" t="n"/>
      <c r="R33" s="43" t="n"/>
      <c r="S33" s="43" t="n"/>
      <c r="T33" s="43" t="n"/>
      <c r="U33" s="43" t="n"/>
      <c r="V33" s="43" t="n"/>
      <c r="W33" s="43" t="n"/>
      <c r="X33" s="43" t="n"/>
      <c r="Y33" s="43" t="n"/>
      <c r="Z33" s="43" t="n"/>
      <c r="AA33" s="43" t="n"/>
      <c r="AB33" s="43" t="n"/>
      <c r="AC33" s="43" t="n"/>
      <c r="AD33" s="43" t="n"/>
      <c r="AE33" s="43" t="n"/>
      <c r="AF33" s="43" t="n"/>
      <c r="AG33" s="43" t="n"/>
      <c r="AH33" s="43" t="n"/>
      <c r="AI33" s="43" t="n"/>
      <c r="AJ33" s="43" t="n"/>
      <c r="AK33" s="43" t="n"/>
      <c r="AL33" s="43" t="n"/>
      <c r="AM33" s="43" t="n"/>
      <c r="AN33" s="43" t="n"/>
      <c r="AO33" s="43" t="n"/>
      <c r="AP33" s="43" t="n"/>
      <c r="AQ33" s="43" t="n"/>
      <c r="AR33" s="43" t="n"/>
      <c r="AS33" s="43" t="n"/>
      <c r="AT33" s="43" t="n"/>
      <c r="AU33" s="43" t="n"/>
      <c r="AV33" s="43" t="n"/>
      <c r="AW33" s="43" t="n"/>
      <c r="AX33" s="43" t="n"/>
      <c r="AY33" s="43" t="n"/>
      <c r="AZ33" s="43" t="n"/>
      <c r="BA33" s="43" t="n"/>
      <c r="BB33" s="43" t="n"/>
      <c r="BC33" s="43" t="n"/>
      <c r="BD33" s="43" t="n"/>
      <c r="BE33" s="43" t="n"/>
      <c r="BF33" s="43" t="n"/>
      <c r="BG33" s="43" t="n"/>
      <c r="BH33" s="43" t="n"/>
      <c r="BI33" s="43" t="n"/>
      <c r="BJ33" s="43" t="n"/>
    </row>
    <row r="34">
      <c r="A34" s="43" t="n"/>
      <c r="B34" s="43" t="inlineStr">
        <is>
          <t>Platform 2 Seller Rollover</t>
        </is>
      </c>
      <c r="C34" s="75">
        <f>'Cap Table'!BJ52</f>
        <v/>
      </c>
      <c r="D34" s="57">
        <f>C$14*C34</f>
        <v/>
      </c>
      <c r="E34" s="43" t="n"/>
      <c r="F34" s="43" t="n"/>
      <c r="G34" s="43" t="n"/>
      <c r="H34" s="43" t="n"/>
      <c r="I34" s="43" t="n"/>
      <c r="J34" s="43" t="n"/>
      <c r="K34" s="43" t="n"/>
      <c r="L34" s="43" t="n"/>
      <c r="M34" s="43" t="n"/>
      <c r="N34" s="43" t="n"/>
      <c r="O34" s="43" t="n"/>
      <c r="P34" s="43" t="n"/>
      <c r="Q34" s="43" t="n"/>
      <c r="R34" s="43" t="n"/>
      <c r="S34" s="43" t="n"/>
      <c r="T34" s="43" t="n"/>
      <c r="U34" s="43" t="n"/>
      <c r="V34" s="43" t="n"/>
      <c r="W34" s="43" t="n"/>
      <c r="X34" s="43" t="n"/>
      <c r="Y34" s="43" t="n"/>
      <c r="Z34" s="43" t="n"/>
      <c r="AA34" s="43" t="n"/>
      <c r="AB34" s="43" t="n"/>
      <c r="AC34" s="43" t="n"/>
      <c r="AD34" s="43" t="n"/>
      <c r="AE34" s="43" t="n"/>
      <c r="AF34" s="43" t="n"/>
      <c r="AG34" s="43" t="n"/>
      <c r="AH34" s="43" t="n"/>
      <c r="AI34" s="43" t="n"/>
      <c r="AJ34" s="43" t="n"/>
      <c r="AK34" s="43" t="n"/>
      <c r="AL34" s="43" t="n"/>
      <c r="AM34" s="43" t="n"/>
      <c r="AN34" s="43" t="n"/>
      <c r="AO34" s="43" t="n"/>
      <c r="AP34" s="43" t="n"/>
      <c r="AQ34" s="43" t="n"/>
      <c r="AR34" s="43" t="n"/>
      <c r="AS34" s="43" t="n"/>
      <c r="AT34" s="43" t="n"/>
      <c r="AU34" s="43" t="n"/>
      <c r="AV34" s="43" t="n"/>
      <c r="AW34" s="43" t="n"/>
      <c r="AX34" s="43" t="n"/>
      <c r="AY34" s="43" t="n"/>
      <c r="AZ34" s="43" t="n"/>
      <c r="BA34" s="43" t="n"/>
      <c r="BB34" s="43" t="n"/>
      <c r="BC34" s="43" t="n"/>
      <c r="BD34" s="43" t="n"/>
      <c r="BE34" s="43" t="n"/>
      <c r="BF34" s="43" t="n"/>
      <c r="BG34" s="43" t="n"/>
      <c r="BH34" s="43" t="n"/>
      <c r="BI34" s="43" t="n"/>
      <c r="BJ34" s="43" t="n"/>
    </row>
    <row r="35">
      <c r="A35" s="43" t="n"/>
      <c r="B35" s="43" t="inlineStr">
        <is>
          <t>Add-On 1 Seller Rollover</t>
        </is>
      </c>
      <c r="C35" s="75">
        <f>'Cap Table'!BJ53</f>
        <v/>
      </c>
      <c r="D35" s="57">
        <f>C$14*C35</f>
        <v/>
      </c>
      <c r="E35" s="43" t="n"/>
      <c r="F35" s="43" t="n"/>
      <c r="G35" s="43" t="n"/>
      <c r="H35" s="43" t="n"/>
      <c r="I35" s="43" t="n"/>
      <c r="J35" s="43" t="n"/>
      <c r="K35" s="43" t="n"/>
      <c r="L35" s="43" t="n"/>
      <c r="M35" s="43" t="n"/>
      <c r="N35" s="43" t="n"/>
      <c r="O35" s="43" t="n"/>
      <c r="P35" s="43" t="n"/>
      <c r="Q35" s="43" t="n"/>
      <c r="R35" s="43" t="n"/>
      <c r="S35" s="43" t="n"/>
      <c r="T35" s="43" t="n"/>
      <c r="U35" s="43" t="n"/>
      <c r="V35" s="43" t="n"/>
      <c r="W35" s="43" t="n"/>
      <c r="X35" s="43" t="n"/>
      <c r="Y35" s="43" t="n"/>
      <c r="Z35" s="43" t="n"/>
      <c r="AA35" s="43" t="n"/>
      <c r="AB35" s="43" t="n"/>
      <c r="AC35" s="43" t="n"/>
      <c r="AD35" s="43" t="n"/>
      <c r="AE35" s="43" t="n"/>
      <c r="AF35" s="43" t="n"/>
      <c r="AG35" s="43" t="n"/>
      <c r="AH35" s="43" t="n"/>
      <c r="AI35" s="43" t="n"/>
      <c r="AJ35" s="43" t="n"/>
      <c r="AK35" s="43" t="n"/>
      <c r="AL35" s="43" t="n"/>
      <c r="AM35" s="43" t="n"/>
      <c r="AN35" s="43" t="n"/>
      <c r="AO35" s="43" t="n"/>
      <c r="AP35" s="43" t="n"/>
      <c r="AQ35" s="43" t="n"/>
      <c r="AR35" s="43" t="n"/>
      <c r="AS35" s="43" t="n"/>
      <c r="AT35" s="43" t="n"/>
      <c r="AU35" s="43" t="n"/>
      <c r="AV35" s="43" t="n"/>
      <c r="AW35" s="43" t="n"/>
      <c r="AX35" s="43" t="n"/>
      <c r="AY35" s="43" t="n"/>
      <c r="AZ35" s="43" t="n"/>
      <c r="BA35" s="43" t="n"/>
      <c r="BB35" s="43" t="n"/>
      <c r="BC35" s="43" t="n"/>
      <c r="BD35" s="43" t="n"/>
      <c r="BE35" s="43" t="n"/>
      <c r="BF35" s="43" t="n"/>
      <c r="BG35" s="43" t="n"/>
      <c r="BH35" s="43" t="n"/>
      <c r="BI35" s="43" t="n"/>
      <c r="BJ35" s="43" t="n"/>
    </row>
    <row r="36">
      <c r="A36" s="43" t="n"/>
      <c r="B36" s="43" t="inlineStr">
        <is>
          <t>Add-On 2 Seller Rollover</t>
        </is>
      </c>
      <c r="C36" s="75">
        <f>'Cap Table'!BJ54</f>
        <v/>
      </c>
      <c r="D36" s="57">
        <f>C$14*C36</f>
        <v/>
      </c>
      <c r="E36" s="43" t="n"/>
      <c r="F36" s="43" t="n"/>
      <c r="G36" s="43" t="n"/>
      <c r="H36" s="43" t="n"/>
      <c r="I36" s="43" t="n"/>
      <c r="J36" s="43" t="n"/>
      <c r="K36" s="43" t="n"/>
      <c r="L36" s="43" t="n"/>
      <c r="M36" s="43" t="n"/>
      <c r="N36" s="43" t="n"/>
      <c r="O36" s="43" t="n"/>
      <c r="P36" s="43" t="n"/>
      <c r="Q36" s="43" t="n"/>
      <c r="R36" s="43" t="n"/>
      <c r="S36" s="43" t="n"/>
      <c r="T36" s="43" t="n"/>
      <c r="U36" s="43" t="n"/>
      <c r="V36" s="43" t="n"/>
      <c r="W36" s="43" t="n"/>
      <c r="X36" s="43" t="n"/>
      <c r="Y36" s="43" t="n"/>
      <c r="Z36" s="43" t="n"/>
      <c r="AA36" s="43" t="n"/>
      <c r="AB36" s="43" t="n"/>
      <c r="AC36" s="43" t="n"/>
      <c r="AD36" s="43" t="n"/>
      <c r="AE36" s="43" t="n"/>
      <c r="AF36" s="43" t="n"/>
      <c r="AG36" s="43" t="n"/>
      <c r="AH36" s="43" t="n"/>
      <c r="AI36" s="43" t="n"/>
      <c r="AJ36" s="43" t="n"/>
      <c r="AK36" s="43" t="n"/>
      <c r="AL36" s="43" t="n"/>
      <c r="AM36" s="43" t="n"/>
      <c r="AN36" s="43" t="n"/>
      <c r="AO36" s="43" t="n"/>
      <c r="AP36" s="43" t="n"/>
      <c r="AQ36" s="43" t="n"/>
      <c r="AR36" s="43" t="n"/>
      <c r="AS36" s="43" t="n"/>
      <c r="AT36" s="43" t="n"/>
      <c r="AU36" s="43" t="n"/>
      <c r="AV36" s="43" t="n"/>
      <c r="AW36" s="43" t="n"/>
      <c r="AX36" s="43" t="n"/>
      <c r="AY36" s="43" t="n"/>
      <c r="AZ36" s="43" t="n"/>
      <c r="BA36" s="43" t="n"/>
      <c r="BB36" s="43" t="n"/>
      <c r="BC36" s="43" t="n"/>
      <c r="BD36" s="43" t="n"/>
      <c r="BE36" s="43" t="n"/>
      <c r="BF36" s="43" t="n"/>
      <c r="BG36" s="43" t="n"/>
      <c r="BH36" s="43" t="n"/>
      <c r="BI36" s="43" t="n"/>
      <c r="BJ36" s="43" t="n"/>
    </row>
    <row r="37">
      <c r="A37" s="43" t="n"/>
      <c r="B37" s="43" t="inlineStr">
        <is>
          <t>Add-On 3 Seller Rollover</t>
        </is>
      </c>
      <c r="C37" s="75">
        <f>'Cap Table'!BJ55</f>
        <v/>
      </c>
      <c r="D37" s="57">
        <f>C$14*C37</f>
        <v/>
      </c>
      <c r="E37" s="43" t="n"/>
      <c r="F37" s="43" t="n"/>
      <c r="G37" s="43" t="n"/>
      <c r="H37" s="43" t="n"/>
      <c r="I37" s="43" t="n"/>
      <c r="J37" s="43" t="n"/>
      <c r="K37" s="43" t="n"/>
      <c r="L37" s="43" t="n"/>
      <c r="M37" s="43" t="n"/>
      <c r="N37" s="43" t="n"/>
      <c r="O37" s="43" t="n"/>
      <c r="P37" s="43" t="n"/>
      <c r="Q37" s="43" t="n"/>
      <c r="R37" s="43" t="n"/>
      <c r="S37" s="43" t="n"/>
      <c r="T37" s="43" t="n"/>
      <c r="U37" s="43" t="n"/>
      <c r="V37" s="43" t="n"/>
      <c r="W37" s="43" t="n"/>
      <c r="X37" s="43" t="n"/>
      <c r="Y37" s="43" t="n"/>
      <c r="Z37" s="43" t="n"/>
      <c r="AA37" s="43" t="n"/>
      <c r="AB37" s="43" t="n"/>
      <c r="AC37" s="43" t="n"/>
      <c r="AD37" s="43" t="n"/>
      <c r="AE37" s="43" t="n"/>
      <c r="AF37" s="43" t="n"/>
      <c r="AG37" s="43" t="n"/>
      <c r="AH37" s="43" t="n"/>
      <c r="AI37" s="43" t="n"/>
      <c r="AJ37" s="43" t="n"/>
      <c r="AK37" s="43" t="n"/>
      <c r="AL37" s="43" t="n"/>
      <c r="AM37" s="43" t="n"/>
      <c r="AN37" s="43" t="n"/>
      <c r="AO37" s="43" t="n"/>
      <c r="AP37" s="43" t="n"/>
      <c r="AQ37" s="43" t="n"/>
      <c r="AR37" s="43" t="n"/>
      <c r="AS37" s="43" t="n"/>
      <c r="AT37" s="43" t="n"/>
      <c r="AU37" s="43" t="n"/>
      <c r="AV37" s="43" t="n"/>
      <c r="AW37" s="43" t="n"/>
      <c r="AX37" s="43" t="n"/>
      <c r="AY37" s="43" t="n"/>
      <c r="AZ37" s="43" t="n"/>
      <c r="BA37" s="43" t="n"/>
      <c r="BB37" s="43" t="n"/>
      <c r="BC37" s="43" t="n"/>
      <c r="BD37" s="43" t="n"/>
      <c r="BE37" s="43" t="n"/>
      <c r="BF37" s="43" t="n"/>
      <c r="BG37" s="43" t="n"/>
      <c r="BH37" s="43" t="n"/>
      <c r="BI37" s="43" t="n"/>
      <c r="BJ37" s="43" t="n"/>
    </row>
    <row r="38">
      <c r="A38" s="43" t="n"/>
      <c r="B38" s="43" t="inlineStr">
        <is>
          <t>Add-On 4 Seller Rollover</t>
        </is>
      </c>
      <c r="C38" s="75">
        <f>'Cap Table'!BJ56</f>
        <v/>
      </c>
      <c r="D38" s="57">
        <f>C$14*C38</f>
        <v/>
      </c>
      <c r="E38" s="43" t="n"/>
      <c r="F38" s="43" t="n"/>
      <c r="G38" s="43" t="n"/>
      <c r="H38" s="43" t="n"/>
      <c r="I38" s="43" t="n"/>
      <c r="J38" s="43" t="n"/>
      <c r="K38" s="43" t="n"/>
      <c r="L38" s="43" t="n"/>
      <c r="M38" s="43" t="n"/>
      <c r="N38" s="43" t="n"/>
      <c r="O38" s="43" t="n"/>
      <c r="P38" s="43" t="n"/>
      <c r="Q38" s="43" t="n"/>
      <c r="R38" s="43" t="n"/>
      <c r="S38" s="43" t="n"/>
      <c r="T38" s="43" t="n"/>
      <c r="U38" s="43" t="n"/>
      <c r="V38" s="43" t="n"/>
      <c r="W38" s="43" t="n"/>
      <c r="X38" s="43" t="n"/>
      <c r="Y38" s="43" t="n"/>
      <c r="Z38" s="43" t="n"/>
      <c r="AA38" s="43" t="n"/>
      <c r="AB38" s="43" t="n"/>
      <c r="AC38" s="43" t="n"/>
      <c r="AD38" s="43" t="n"/>
      <c r="AE38" s="43" t="n"/>
      <c r="AF38" s="43" t="n"/>
      <c r="AG38" s="43" t="n"/>
      <c r="AH38" s="43" t="n"/>
      <c r="AI38" s="43" t="n"/>
      <c r="AJ38" s="43" t="n"/>
      <c r="AK38" s="43" t="n"/>
      <c r="AL38" s="43" t="n"/>
      <c r="AM38" s="43" t="n"/>
      <c r="AN38" s="43" t="n"/>
      <c r="AO38" s="43" t="n"/>
      <c r="AP38" s="43" t="n"/>
      <c r="AQ38" s="43" t="n"/>
      <c r="AR38" s="43" t="n"/>
      <c r="AS38" s="43" t="n"/>
      <c r="AT38" s="43" t="n"/>
      <c r="AU38" s="43" t="n"/>
      <c r="AV38" s="43" t="n"/>
      <c r="AW38" s="43" t="n"/>
      <c r="AX38" s="43" t="n"/>
      <c r="AY38" s="43" t="n"/>
      <c r="AZ38" s="43" t="n"/>
      <c r="BA38" s="43" t="n"/>
      <c r="BB38" s="43" t="n"/>
      <c r="BC38" s="43" t="n"/>
      <c r="BD38" s="43" t="n"/>
      <c r="BE38" s="43" t="n"/>
      <c r="BF38" s="43" t="n"/>
      <c r="BG38" s="43" t="n"/>
      <c r="BH38" s="43" t="n"/>
      <c r="BI38" s="43" t="n"/>
      <c r="BJ38" s="43" t="n"/>
    </row>
    <row r="39">
      <c r="A39" s="43" t="n"/>
      <c r="B39" s="43" t="inlineStr">
        <is>
          <t>Add-On 5 Seller Rollover</t>
        </is>
      </c>
      <c r="C39" s="75">
        <f>'Cap Table'!BJ57</f>
        <v/>
      </c>
      <c r="D39" s="57">
        <f>C$14*C39</f>
        <v/>
      </c>
      <c r="E39" s="43" t="n"/>
      <c r="F39" s="43" t="n"/>
      <c r="G39" s="43" t="n"/>
      <c r="H39" s="43" t="n"/>
      <c r="I39" s="43" t="n"/>
      <c r="J39" s="43" t="n"/>
      <c r="K39" s="43" t="n"/>
      <c r="L39" s="43" t="n"/>
      <c r="M39" s="43" t="n"/>
      <c r="N39" s="43" t="n"/>
      <c r="O39" s="43" t="n"/>
      <c r="P39" s="43" t="n"/>
      <c r="Q39" s="43" t="n"/>
      <c r="R39" s="43" t="n"/>
      <c r="S39" s="43" t="n"/>
      <c r="T39" s="43" t="n"/>
      <c r="U39" s="43" t="n"/>
      <c r="V39" s="43" t="n"/>
      <c r="W39" s="43" t="n"/>
      <c r="X39" s="43" t="n"/>
      <c r="Y39" s="43" t="n"/>
      <c r="Z39" s="43" t="n"/>
      <c r="AA39" s="43" t="n"/>
      <c r="AB39" s="43" t="n"/>
      <c r="AC39" s="43" t="n"/>
      <c r="AD39" s="43" t="n"/>
      <c r="AE39" s="43" t="n"/>
      <c r="AF39" s="43" t="n"/>
      <c r="AG39" s="43" t="n"/>
      <c r="AH39" s="43" t="n"/>
      <c r="AI39" s="43" t="n"/>
      <c r="AJ39" s="43" t="n"/>
      <c r="AK39" s="43" t="n"/>
      <c r="AL39" s="43" t="n"/>
      <c r="AM39" s="43" t="n"/>
      <c r="AN39" s="43" t="n"/>
      <c r="AO39" s="43" t="n"/>
      <c r="AP39" s="43" t="n"/>
      <c r="AQ39" s="43" t="n"/>
      <c r="AR39" s="43" t="n"/>
      <c r="AS39" s="43" t="n"/>
      <c r="AT39" s="43" t="n"/>
      <c r="AU39" s="43" t="n"/>
      <c r="AV39" s="43" t="n"/>
      <c r="AW39" s="43" t="n"/>
      <c r="AX39" s="43" t="n"/>
      <c r="AY39" s="43" t="n"/>
      <c r="AZ39" s="43" t="n"/>
      <c r="BA39" s="43" t="n"/>
      <c r="BB39" s="43" t="n"/>
      <c r="BC39" s="43" t="n"/>
      <c r="BD39" s="43" t="n"/>
      <c r="BE39" s="43" t="n"/>
      <c r="BF39" s="43" t="n"/>
      <c r="BG39" s="43" t="n"/>
      <c r="BH39" s="43" t="n"/>
      <c r="BI39" s="43" t="n"/>
      <c r="BJ39" s="43" t="n"/>
    </row>
    <row r="40">
      <c r="A40" s="43" t="n"/>
      <c r="B40" s="43" t="inlineStr">
        <is>
          <t>Add-On 6 Seller Rollover</t>
        </is>
      </c>
      <c r="C40" s="75">
        <f>'Cap Table'!BJ58</f>
        <v/>
      </c>
      <c r="D40" s="57">
        <f>C$14*C40</f>
        <v/>
      </c>
      <c r="E40" s="43" t="n"/>
      <c r="F40" s="43" t="n"/>
      <c r="G40" s="43" t="n"/>
      <c r="H40" s="43" t="n"/>
      <c r="I40" s="43" t="n"/>
      <c r="J40" s="43" t="n"/>
      <c r="K40" s="43" t="n"/>
      <c r="L40" s="43" t="n"/>
      <c r="M40" s="43" t="n"/>
      <c r="N40" s="43" t="n"/>
      <c r="O40" s="43" t="n"/>
      <c r="P40" s="43" t="n"/>
      <c r="Q40" s="43" t="n"/>
      <c r="R40" s="43" t="n"/>
      <c r="S40" s="43" t="n"/>
      <c r="T40" s="43" t="n"/>
      <c r="U40" s="43" t="n"/>
      <c r="V40" s="43" t="n"/>
      <c r="W40" s="43" t="n"/>
      <c r="X40" s="43" t="n"/>
      <c r="Y40" s="43" t="n"/>
      <c r="Z40" s="43" t="n"/>
      <c r="AA40" s="43" t="n"/>
      <c r="AB40" s="43" t="n"/>
      <c r="AC40" s="43" t="n"/>
      <c r="AD40" s="43" t="n"/>
      <c r="AE40" s="43" t="n"/>
      <c r="AF40" s="43" t="n"/>
      <c r="AG40" s="43" t="n"/>
      <c r="AH40" s="43" t="n"/>
      <c r="AI40" s="43" t="n"/>
      <c r="AJ40" s="43" t="n"/>
      <c r="AK40" s="43" t="n"/>
      <c r="AL40" s="43" t="n"/>
      <c r="AM40" s="43" t="n"/>
      <c r="AN40" s="43" t="n"/>
      <c r="AO40" s="43" t="n"/>
      <c r="AP40" s="43" t="n"/>
      <c r="AQ40" s="43" t="n"/>
      <c r="AR40" s="43" t="n"/>
      <c r="AS40" s="43" t="n"/>
      <c r="AT40" s="43" t="n"/>
      <c r="AU40" s="43" t="n"/>
      <c r="AV40" s="43" t="n"/>
      <c r="AW40" s="43" t="n"/>
      <c r="AX40" s="43" t="n"/>
      <c r="AY40" s="43" t="n"/>
      <c r="AZ40" s="43" t="n"/>
      <c r="BA40" s="43" t="n"/>
      <c r="BB40" s="43" t="n"/>
      <c r="BC40" s="43" t="n"/>
      <c r="BD40" s="43" t="n"/>
      <c r="BE40" s="43" t="n"/>
      <c r="BF40" s="43" t="n"/>
      <c r="BG40" s="43" t="n"/>
      <c r="BH40" s="43" t="n"/>
      <c r="BI40" s="43" t="n"/>
      <c r="BJ40" s="43" t="n"/>
    </row>
    <row r="41">
      <c r="A41" s="43" t="n"/>
      <c r="B41" s="43" t="inlineStr">
        <is>
          <t>Add-On 7 Seller Rollover</t>
        </is>
      </c>
      <c r="C41" s="75">
        <f>'Cap Table'!BJ59</f>
        <v/>
      </c>
      <c r="D41" s="57">
        <f>C$14*C41</f>
        <v/>
      </c>
      <c r="E41" s="43" t="n"/>
      <c r="F41" s="43" t="n"/>
      <c r="G41" s="43" t="n"/>
      <c r="H41" s="43" t="n"/>
      <c r="I41" s="43" t="n"/>
      <c r="J41" s="43" t="n"/>
      <c r="K41" s="43" t="n"/>
      <c r="L41" s="43" t="n"/>
      <c r="M41" s="43" t="n"/>
      <c r="N41" s="43" t="n"/>
      <c r="O41" s="43" t="n"/>
      <c r="P41" s="43" t="n"/>
      <c r="Q41" s="43" t="n"/>
      <c r="R41" s="43" t="n"/>
      <c r="S41" s="43" t="n"/>
      <c r="T41" s="43" t="n"/>
      <c r="U41" s="43" t="n"/>
      <c r="V41" s="43" t="n"/>
      <c r="W41" s="43" t="n"/>
      <c r="X41" s="43" t="n"/>
      <c r="Y41" s="43" t="n"/>
      <c r="Z41" s="43" t="n"/>
      <c r="AA41" s="43" t="n"/>
      <c r="AB41" s="43" t="n"/>
      <c r="AC41" s="43" t="n"/>
      <c r="AD41" s="43" t="n"/>
      <c r="AE41" s="43" t="n"/>
      <c r="AF41" s="43" t="n"/>
      <c r="AG41" s="43" t="n"/>
      <c r="AH41" s="43" t="n"/>
      <c r="AI41" s="43" t="n"/>
      <c r="AJ41" s="43" t="n"/>
      <c r="AK41" s="43" t="n"/>
      <c r="AL41" s="43" t="n"/>
      <c r="AM41" s="43" t="n"/>
      <c r="AN41" s="43" t="n"/>
      <c r="AO41" s="43" t="n"/>
      <c r="AP41" s="43" t="n"/>
      <c r="AQ41" s="43" t="n"/>
      <c r="AR41" s="43" t="n"/>
      <c r="AS41" s="43" t="n"/>
      <c r="AT41" s="43" t="n"/>
      <c r="AU41" s="43" t="n"/>
      <c r="AV41" s="43" t="n"/>
      <c r="AW41" s="43" t="n"/>
      <c r="AX41" s="43" t="n"/>
      <c r="AY41" s="43" t="n"/>
      <c r="AZ41" s="43" t="n"/>
      <c r="BA41" s="43" t="n"/>
      <c r="BB41" s="43" t="n"/>
      <c r="BC41" s="43" t="n"/>
      <c r="BD41" s="43" t="n"/>
      <c r="BE41" s="43" t="n"/>
      <c r="BF41" s="43" t="n"/>
      <c r="BG41" s="43" t="n"/>
      <c r="BH41" s="43" t="n"/>
      <c r="BI41" s="43" t="n"/>
      <c r="BJ41" s="43" t="n"/>
    </row>
    <row r="42">
      <c r="A42" s="43" t="n"/>
      <c r="B42" s="43" t="inlineStr">
        <is>
          <t>Add-On 8 Seller Rollover</t>
        </is>
      </c>
      <c r="C42" s="75">
        <f>'Cap Table'!BJ60</f>
        <v/>
      </c>
      <c r="D42" s="57">
        <f>C$14*C42</f>
        <v/>
      </c>
      <c r="E42" s="43" t="n"/>
      <c r="F42" s="43" t="n"/>
      <c r="G42" s="43" t="n"/>
      <c r="H42" s="43" t="n"/>
      <c r="I42" s="43" t="n"/>
      <c r="J42" s="43" t="n"/>
      <c r="K42" s="43" t="n"/>
      <c r="L42" s="43" t="n"/>
      <c r="M42" s="43" t="n"/>
      <c r="N42" s="43" t="n"/>
      <c r="O42" s="43" t="n"/>
      <c r="P42" s="43" t="n"/>
      <c r="Q42" s="43" t="n"/>
      <c r="R42" s="43" t="n"/>
      <c r="S42" s="43" t="n"/>
      <c r="T42" s="43" t="n"/>
      <c r="U42" s="43" t="n"/>
      <c r="V42" s="43" t="n"/>
      <c r="W42" s="43" t="n"/>
      <c r="X42" s="43" t="n"/>
      <c r="Y42" s="43" t="n"/>
      <c r="Z42" s="43" t="n"/>
      <c r="AA42" s="43" t="n"/>
      <c r="AB42" s="43" t="n"/>
      <c r="AC42" s="43" t="n"/>
      <c r="AD42" s="43" t="n"/>
      <c r="AE42" s="43" t="n"/>
      <c r="AF42" s="43" t="n"/>
      <c r="AG42" s="43" t="n"/>
      <c r="AH42" s="43" t="n"/>
      <c r="AI42" s="43" t="n"/>
      <c r="AJ42" s="43" t="n"/>
      <c r="AK42" s="43" t="n"/>
      <c r="AL42" s="43" t="n"/>
      <c r="AM42" s="43" t="n"/>
      <c r="AN42" s="43" t="n"/>
      <c r="AO42" s="43" t="n"/>
      <c r="AP42" s="43" t="n"/>
      <c r="AQ42" s="43" t="n"/>
      <c r="AR42" s="43" t="n"/>
      <c r="AS42" s="43" t="n"/>
      <c r="AT42" s="43" t="n"/>
      <c r="AU42" s="43" t="n"/>
      <c r="AV42" s="43" t="n"/>
      <c r="AW42" s="43" t="n"/>
      <c r="AX42" s="43" t="n"/>
      <c r="AY42" s="43" t="n"/>
      <c r="AZ42" s="43" t="n"/>
      <c r="BA42" s="43" t="n"/>
      <c r="BB42" s="43" t="n"/>
      <c r="BC42" s="43" t="n"/>
      <c r="BD42" s="43" t="n"/>
      <c r="BE42" s="43" t="n"/>
      <c r="BF42" s="43" t="n"/>
      <c r="BG42" s="43" t="n"/>
      <c r="BH42" s="43" t="n"/>
      <c r="BI42" s="43" t="n"/>
      <c r="BJ42" s="43" t="n"/>
    </row>
    <row r="43">
      <c r="A43" s="43" t="n"/>
      <c r="B43" s="50" t="inlineStr">
        <is>
          <t>Total</t>
        </is>
      </c>
      <c r="C43" s="78">
        <f>SUM(C31:C42)</f>
        <v/>
      </c>
      <c r="D43" s="51">
        <f>SUM(D31:D42)</f>
        <v/>
      </c>
      <c r="E43" s="43" t="n"/>
      <c r="F43" s="43" t="n"/>
      <c r="G43" s="43" t="n"/>
      <c r="H43" s="43" t="n"/>
      <c r="I43" s="43" t="n"/>
      <c r="J43" s="43" t="n"/>
      <c r="K43" s="43" t="n"/>
      <c r="L43" s="43" t="n"/>
      <c r="M43" s="43" t="n"/>
      <c r="N43" s="43" t="n"/>
      <c r="O43" s="43" t="n"/>
      <c r="P43" s="43" t="n"/>
      <c r="Q43" s="43" t="n"/>
      <c r="R43" s="43" t="n"/>
      <c r="S43" s="43" t="n"/>
      <c r="T43" s="43" t="n"/>
      <c r="U43" s="43" t="n"/>
      <c r="V43" s="43" t="n"/>
      <c r="W43" s="43" t="n"/>
      <c r="X43" s="43" t="n"/>
      <c r="Y43" s="43" t="n"/>
      <c r="Z43" s="43" t="n"/>
      <c r="AA43" s="43" t="n"/>
      <c r="AB43" s="43" t="n"/>
      <c r="AC43" s="43" t="n"/>
      <c r="AD43" s="43" t="n"/>
      <c r="AE43" s="43" t="n"/>
      <c r="AF43" s="43" t="n"/>
      <c r="AG43" s="43" t="n"/>
      <c r="AH43" s="43" t="n"/>
      <c r="AI43" s="43" t="n"/>
      <c r="AJ43" s="43" t="n"/>
      <c r="AK43" s="43" t="n"/>
      <c r="AL43" s="43" t="n"/>
      <c r="AM43" s="43" t="n"/>
      <c r="AN43" s="43" t="n"/>
      <c r="AO43" s="43" t="n"/>
      <c r="AP43" s="43" t="n"/>
      <c r="AQ43" s="43" t="n"/>
      <c r="AR43" s="43" t="n"/>
      <c r="AS43" s="43" t="n"/>
      <c r="AT43" s="43" t="n"/>
      <c r="AU43" s="43" t="n"/>
      <c r="AV43" s="43" t="n"/>
      <c r="AW43" s="43" t="n"/>
      <c r="AX43" s="43" t="n"/>
      <c r="AY43" s="43" t="n"/>
      <c r="AZ43" s="43" t="n"/>
      <c r="BA43" s="43" t="n"/>
      <c r="BB43" s="43" t="n"/>
      <c r="BC43" s="43" t="n"/>
      <c r="BD43" s="43" t="n"/>
      <c r="BE43" s="43" t="n"/>
      <c r="BF43" s="43" t="n"/>
      <c r="BG43" s="43" t="n"/>
      <c r="BH43" s="43" t="n"/>
      <c r="BI43" s="43" t="n"/>
      <c r="BJ43" s="43" t="n"/>
    </row>
    <row r="44">
      <c r="A44" s="43" t="n"/>
      <c r="B44" s="46" t="inlineStr">
        <is>
          <t>Monthly equity cash flows (negative = invested; Dec-31 includes exit proceeds)</t>
        </is>
      </c>
      <c r="C44" s="43" t="n"/>
      <c r="D44" s="43" t="n"/>
      <c r="E44" s="43" t="n"/>
      <c r="F44" s="43" t="n"/>
      <c r="G44" s="43" t="n"/>
      <c r="H44" s="43" t="n"/>
      <c r="I44" s="43" t="n"/>
      <c r="J44" s="43" t="n"/>
      <c r="K44" s="43" t="n"/>
      <c r="L44" s="43" t="n"/>
      <c r="M44" s="43" t="n"/>
      <c r="N44" s="43" t="n"/>
      <c r="O44" s="43" t="n"/>
      <c r="P44" s="43" t="n"/>
      <c r="Q44" s="43" t="n"/>
      <c r="R44" s="43" t="n"/>
      <c r="S44" s="43" t="n"/>
      <c r="T44" s="43" t="n"/>
      <c r="U44" s="43" t="n"/>
      <c r="V44" s="43" t="n"/>
      <c r="W44" s="43" t="n"/>
      <c r="X44" s="43" t="n"/>
      <c r="Y44" s="43" t="n"/>
      <c r="Z44" s="43" t="n"/>
      <c r="AA44" s="43" t="n"/>
      <c r="AB44" s="43" t="n"/>
      <c r="AC44" s="43" t="n"/>
      <c r="AD44" s="43" t="n"/>
      <c r="AE44" s="43" t="n"/>
      <c r="AF44" s="43" t="n"/>
      <c r="AG44" s="43" t="n"/>
      <c r="AH44" s="43" t="n"/>
      <c r="AI44" s="43" t="n"/>
      <c r="AJ44" s="43" t="n"/>
      <c r="AK44" s="43" t="n"/>
      <c r="AL44" s="43" t="n"/>
      <c r="AM44" s="43" t="n"/>
      <c r="AN44" s="43" t="n"/>
      <c r="AO44" s="43" t="n"/>
      <c r="AP44" s="43" t="n"/>
      <c r="AQ44" s="43" t="n"/>
      <c r="AR44" s="43" t="n"/>
      <c r="AS44" s="43" t="n"/>
      <c r="AT44" s="43" t="n"/>
      <c r="AU44" s="43" t="n"/>
      <c r="AV44" s="43" t="n"/>
      <c r="AW44" s="43" t="n"/>
      <c r="AX44" s="43" t="n"/>
      <c r="AY44" s="43" t="n"/>
      <c r="AZ44" s="43" t="n"/>
      <c r="BA44" s="43" t="n"/>
      <c r="BB44" s="43" t="n"/>
      <c r="BC44" s="43" t="n"/>
      <c r="BD44" s="43" t="n"/>
      <c r="BE44" s="43" t="n"/>
      <c r="BF44" s="43" t="n"/>
      <c r="BG44" s="43" t="n"/>
      <c r="BH44" s="43" t="n"/>
      <c r="BI44" s="43" t="n"/>
      <c r="BJ44" s="43" t="n"/>
    </row>
    <row r="45">
      <c r="A45" s="43" t="n"/>
      <c r="B45" s="46" t="inlineStr">
        <is>
          <t xml:space="preserve">  Total equity flows (incl. rollover at value)</t>
        </is>
      </c>
      <c r="C45" s="67">
        <f>-Monthly!C71-Monthly!C67</f>
        <v/>
      </c>
      <c r="D45" s="67">
        <f>-Monthly!D71-Monthly!D67</f>
        <v/>
      </c>
      <c r="E45" s="67">
        <f>-Monthly!E71-Monthly!E67</f>
        <v/>
      </c>
      <c r="F45" s="67">
        <f>-Monthly!F71-Monthly!F67</f>
        <v/>
      </c>
      <c r="G45" s="67">
        <f>-Monthly!G71-Monthly!G67</f>
        <v/>
      </c>
      <c r="H45" s="67">
        <f>-Monthly!H71-Monthly!H67</f>
        <v/>
      </c>
      <c r="I45" s="67">
        <f>-Monthly!I71-Monthly!I67</f>
        <v/>
      </c>
      <c r="J45" s="67">
        <f>-Monthly!J71-Monthly!J67</f>
        <v/>
      </c>
      <c r="K45" s="67">
        <f>-Monthly!K71-Monthly!K67</f>
        <v/>
      </c>
      <c r="L45" s="67">
        <f>-Monthly!L71-Monthly!L67</f>
        <v/>
      </c>
      <c r="M45" s="67">
        <f>-Monthly!M71-Monthly!M67</f>
        <v/>
      </c>
      <c r="N45" s="67">
        <f>-Monthly!N71-Monthly!N67</f>
        <v/>
      </c>
      <c r="O45" s="67">
        <f>-Monthly!O71-Monthly!O67</f>
        <v/>
      </c>
      <c r="P45" s="67">
        <f>-Monthly!P71-Monthly!P67</f>
        <v/>
      </c>
      <c r="Q45" s="67">
        <f>-Monthly!Q71-Monthly!Q67</f>
        <v/>
      </c>
      <c r="R45" s="67">
        <f>-Monthly!R71-Monthly!R67</f>
        <v/>
      </c>
      <c r="S45" s="67">
        <f>-Monthly!S71-Monthly!S67</f>
        <v/>
      </c>
      <c r="T45" s="67">
        <f>-Monthly!T71-Monthly!T67</f>
        <v/>
      </c>
      <c r="U45" s="67">
        <f>-Monthly!U71-Monthly!U67</f>
        <v/>
      </c>
      <c r="V45" s="67">
        <f>-Monthly!V71-Monthly!V67</f>
        <v/>
      </c>
      <c r="W45" s="67">
        <f>-Monthly!W71-Monthly!W67</f>
        <v/>
      </c>
      <c r="X45" s="67">
        <f>-Monthly!X71-Monthly!X67</f>
        <v/>
      </c>
      <c r="Y45" s="67">
        <f>-Monthly!Y71-Monthly!Y67</f>
        <v/>
      </c>
      <c r="Z45" s="67">
        <f>-Monthly!Z71-Monthly!Z67</f>
        <v/>
      </c>
      <c r="AA45" s="67">
        <f>-Monthly!AA71-Monthly!AA67</f>
        <v/>
      </c>
      <c r="AB45" s="67">
        <f>-Monthly!AB71-Monthly!AB67</f>
        <v/>
      </c>
      <c r="AC45" s="67">
        <f>-Monthly!AC71-Monthly!AC67</f>
        <v/>
      </c>
      <c r="AD45" s="67">
        <f>-Monthly!AD71-Monthly!AD67</f>
        <v/>
      </c>
      <c r="AE45" s="67">
        <f>-Monthly!AE71-Monthly!AE67</f>
        <v/>
      </c>
      <c r="AF45" s="67">
        <f>-Monthly!AF71-Monthly!AF67</f>
        <v/>
      </c>
      <c r="AG45" s="67">
        <f>-Monthly!AG71-Monthly!AG67</f>
        <v/>
      </c>
      <c r="AH45" s="67">
        <f>-Monthly!AH71-Monthly!AH67</f>
        <v/>
      </c>
      <c r="AI45" s="67">
        <f>-Monthly!AI71-Monthly!AI67</f>
        <v/>
      </c>
      <c r="AJ45" s="67">
        <f>-Monthly!AJ71-Monthly!AJ67</f>
        <v/>
      </c>
      <c r="AK45" s="67">
        <f>-Monthly!AK71-Monthly!AK67</f>
        <v/>
      </c>
      <c r="AL45" s="67">
        <f>-Monthly!AL71-Monthly!AL67</f>
        <v/>
      </c>
      <c r="AM45" s="67">
        <f>-Monthly!AM71-Monthly!AM67</f>
        <v/>
      </c>
      <c r="AN45" s="67">
        <f>-Monthly!AN71-Monthly!AN67</f>
        <v/>
      </c>
      <c r="AO45" s="67">
        <f>-Monthly!AO71-Monthly!AO67</f>
        <v/>
      </c>
      <c r="AP45" s="67">
        <f>-Monthly!AP71-Monthly!AP67</f>
        <v/>
      </c>
      <c r="AQ45" s="67">
        <f>-Monthly!AQ71-Monthly!AQ67</f>
        <v/>
      </c>
      <c r="AR45" s="67">
        <f>-Monthly!AR71-Monthly!AR67</f>
        <v/>
      </c>
      <c r="AS45" s="67">
        <f>-Monthly!AS71-Monthly!AS67</f>
        <v/>
      </c>
      <c r="AT45" s="67">
        <f>-Monthly!AT71-Monthly!AT67</f>
        <v/>
      </c>
      <c r="AU45" s="67">
        <f>-Monthly!AU71-Monthly!AU67</f>
        <v/>
      </c>
      <c r="AV45" s="67">
        <f>-Monthly!AV71-Monthly!AV67</f>
        <v/>
      </c>
      <c r="AW45" s="67">
        <f>-Monthly!AW71-Monthly!AW67</f>
        <v/>
      </c>
      <c r="AX45" s="67">
        <f>-Monthly!AX71-Monthly!AX67</f>
        <v/>
      </c>
      <c r="AY45" s="67">
        <f>-Monthly!AY71-Monthly!AY67</f>
        <v/>
      </c>
      <c r="AZ45" s="67">
        <f>-Monthly!AZ71-Monthly!AZ67</f>
        <v/>
      </c>
      <c r="BA45" s="67">
        <f>-Monthly!BA71-Monthly!BA67</f>
        <v/>
      </c>
      <c r="BB45" s="67">
        <f>-Monthly!BB71-Monthly!BB67</f>
        <v/>
      </c>
      <c r="BC45" s="67">
        <f>-Monthly!BC71-Monthly!BC67</f>
        <v/>
      </c>
      <c r="BD45" s="67">
        <f>-Monthly!BD71-Monthly!BD67</f>
        <v/>
      </c>
      <c r="BE45" s="67">
        <f>-Monthly!BE71-Monthly!BE67</f>
        <v/>
      </c>
      <c r="BF45" s="67">
        <f>-Monthly!BF71-Monthly!BF67</f>
        <v/>
      </c>
      <c r="BG45" s="67">
        <f>-Monthly!BG71-Monthly!BG67</f>
        <v/>
      </c>
      <c r="BH45" s="67">
        <f>-Monthly!BH71-Monthly!BH67</f>
        <v/>
      </c>
      <c r="BI45" s="67">
        <f>-Monthly!BI71-Monthly!BI67</f>
        <v/>
      </c>
      <c r="BJ45" s="67">
        <f>-Monthly!BJ71-Monthly!BJ67+$C$14</f>
        <v/>
      </c>
    </row>
    <row r="46">
      <c r="A46" s="43" t="n"/>
      <c r="B46" s="46" t="inlineStr">
        <is>
          <t xml:space="preserve">  Sponsor cash flows (PS + Nexus)</t>
        </is>
      </c>
      <c r="C46" s="67">
        <f>-Monthly!C71</f>
        <v/>
      </c>
      <c r="D46" s="67">
        <f>-Monthly!D71</f>
        <v/>
      </c>
      <c r="E46" s="67">
        <f>-Monthly!E71</f>
        <v/>
      </c>
      <c r="F46" s="67">
        <f>-Monthly!F71</f>
        <v/>
      </c>
      <c r="G46" s="67">
        <f>-Monthly!G71</f>
        <v/>
      </c>
      <c r="H46" s="67">
        <f>-Monthly!H71</f>
        <v/>
      </c>
      <c r="I46" s="67">
        <f>-Monthly!I71</f>
        <v/>
      </c>
      <c r="J46" s="67">
        <f>-Monthly!J71</f>
        <v/>
      </c>
      <c r="K46" s="67">
        <f>-Monthly!K71</f>
        <v/>
      </c>
      <c r="L46" s="67">
        <f>-Monthly!L71</f>
        <v/>
      </c>
      <c r="M46" s="67">
        <f>-Monthly!M71</f>
        <v/>
      </c>
      <c r="N46" s="67">
        <f>-Monthly!N71</f>
        <v/>
      </c>
      <c r="O46" s="67">
        <f>-Monthly!O71</f>
        <v/>
      </c>
      <c r="P46" s="67">
        <f>-Monthly!P71</f>
        <v/>
      </c>
      <c r="Q46" s="67">
        <f>-Monthly!Q71</f>
        <v/>
      </c>
      <c r="R46" s="67">
        <f>-Monthly!R71</f>
        <v/>
      </c>
      <c r="S46" s="67">
        <f>-Monthly!S71</f>
        <v/>
      </c>
      <c r="T46" s="67">
        <f>-Monthly!T71</f>
        <v/>
      </c>
      <c r="U46" s="67">
        <f>-Monthly!U71</f>
        <v/>
      </c>
      <c r="V46" s="67">
        <f>-Monthly!V71</f>
        <v/>
      </c>
      <c r="W46" s="67">
        <f>-Monthly!W71</f>
        <v/>
      </c>
      <c r="X46" s="67">
        <f>-Monthly!X71</f>
        <v/>
      </c>
      <c r="Y46" s="67">
        <f>-Monthly!Y71</f>
        <v/>
      </c>
      <c r="Z46" s="67">
        <f>-Monthly!Z71</f>
        <v/>
      </c>
      <c r="AA46" s="67">
        <f>-Monthly!AA71</f>
        <v/>
      </c>
      <c r="AB46" s="67">
        <f>-Monthly!AB71</f>
        <v/>
      </c>
      <c r="AC46" s="67">
        <f>-Monthly!AC71</f>
        <v/>
      </c>
      <c r="AD46" s="67">
        <f>-Monthly!AD71</f>
        <v/>
      </c>
      <c r="AE46" s="67">
        <f>-Monthly!AE71</f>
        <v/>
      </c>
      <c r="AF46" s="67">
        <f>-Monthly!AF71</f>
        <v/>
      </c>
      <c r="AG46" s="67">
        <f>-Monthly!AG71</f>
        <v/>
      </c>
      <c r="AH46" s="67">
        <f>-Monthly!AH71</f>
        <v/>
      </c>
      <c r="AI46" s="67">
        <f>-Monthly!AI71</f>
        <v/>
      </c>
      <c r="AJ46" s="67">
        <f>-Monthly!AJ71</f>
        <v/>
      </c>
      <c r="AK46" s="67">
        <f>-Monthly!AK71</f>
        <v/>
      </c>
      <c r="AL46" s="67">
        <f>-Monthly!AL71</f>
        <v/>
      </c>
      <c r="AM46" s="67">
        <f>-Monthly!AM71</f>
        <v/>
      </c>
      <c r="AN46" s="67">
        <f>-Monthly!AN71</f>
        <v/>
      </c>
      <c r="AO46" s="67">
        <f>-Monthly!AO71</f>
        <v/>
      </c>
      <c r="AP46" s="67">
        <f>-Monthly!AP71</f>
        <v/>
      </c>
      <c r="AQ46" s="67">
        <f>-Monthly!AQ71</f>
        <v/>
      </c>
      <c r="AR46" s="67">
        <f>-Monthly!AR71</f>
        <v/>
      </c>
      <c r="AS46" s="67">
        <f>-Monthly!AS71</f>
        <v/>
      </c>
      <c r="AT46" s="67">
        <f>-Monthly!AT71</f>
        <v/>
      </c>
      <c r="AU46" s="67">
        <f>-Monthly!AU71</f>
        <v/>
      </c>
      <c r="AV46" s="67">
        <f>-Monthly!AV71</f>
        <v/>
      </c>
      <c r="AW46" s="67">
        <f>-Monthly!AW71</f>
        <v/>
      </c>
      <c r="AX46" s="67">
        <f>-Monthly!AX71</f>
        <v/>
      </c>
      <c r="AY46" s="67">
        <f>-Monthly!AY71</f>
        <v/>
      </c>
      <c r="AZ46" s="67">
        <f>-Monthly!AZ71</f>
        <v/>
      </c>
      <c r="BA46" s="67">
        <f>-Monthly!BA71</f>
        <v/>
      </c>
      <c r="BB46" s="67">
        <f>-Monthly!BB71</f>
        <v/>
      </c>
      <c r="BC46" s="67">
        <f>-Monthly!BC71</f>
        <v/>
      </c>
      <c r="BD46" s="67">
        <f>-Monthly!BD71</f>
        <v/>
      </c>
      <c r="BE46" s="67">
        <f>-Monthly!BE71</f>
        <v/>
      </c>
      <c r="BF46" s="67">
        <f>-Monthly!BF71</f>
        <v/>
      </c>
      <c r="BG46" s="67">
        <f>-Monthly!BG71</f>
        <v/>
      </c>
      <c r="BH46" s="67">
        <f>-Monthly!BH71</f>
        <v/>
      </c>
      <c r="BI46" s="67">
        <f>-Monthly!BI71</f>
        <v/>
      </c>
      <c r="BJ46" s="67">
        <f>-Monthly!BJ71+$C$19</f>
        <v/>
      </c>
    </row>
    <row r="47">
      <c r="A47" s="43" t="n"/>
      <c r="B47" s="46" t="inlineStr">
        <is>
          <t xml:space="preserve">  Pine Street cash flows</t>
        </is>
      </c>
      <c r="C47" s="67">
        <f>-0.5*Monthly!C71</f>
        <v/>
      </c>
      <c r="D47" s="67">
        <f>-0.5*Monthly!D71</f>
        <v/>
      </c>
      <c r="E47" s="67">
        <f>-0.5*Monthly!E71</f>
        <v/>
      </c>
      <c r="F47" s="67">
        <f>-0.5*Monthly!F71</f>
        <v/>
      </c>
      <c r="G47" s="67">
        <f>-0.5*Monthly!G71</f>
        <v/>
      </c>
      <c r="H47" s="67">
        <f>-0.5*Monthly!H71</f>
        <v/>
      </c>
      <c r="I47" s="67">
        <f>-0.5*Monthly!I71</f>
        <v/>
      </c>
      <c r="J47" s="67">
        <f>-0.5*Monthly!J71</f>
        <v/>
      </c>
      <c r="K47" s="67">
        <f>-0.5*Monthly!K71</f>
        <v/>
      </c>
      <c r="L47" s="67">
        <f>-0.5*Monthly!L71</f>
        <v/>
      </c>
      <c r="M47" s="67">
        <f>-0.5*Monthly!M71</f>
        <v/>
      </c>
      <c r="N47" s="67">
        <f>-0.5*Monthly!N71</f>
        <v/>
      </c>
      <c r="O47" s="67">
        <f>-0.5*Monthly!O71</f>
        <v/>
      </c>
      <c r="P47" s="67">
        <f>-0.5*Monthly!P71</f>
        <v/>
      </c>
      <c r="Q47" s="67">
        <f>-0.5*Monthly!Q71</f>
        <v/>
      </c>
      <c r="R47" s="67">
        <f>-0.5*Monthly!R71</f>
        <v/>
      </c>
      <c r="S47" s="67">
        <f>-0.5*Monthly!S71</f>
        <v/>
      </c>
      <c r="T47" s="67">
        <f>-0.5*Monthly!T71</f>
        <v/>
      </c>
      <c r="U47" s="67">
        <f>-0.5*Monthly!U71</f>
        <v/>
      </c>
      <c r="V47" s="67">
        <f>-0.5*Monthly!V71</f>
        <v/>
      </c>
      <c r="W47" s="67">
        <f>-0.5*Monthly!W71</f>
        <v/>
      </c>
      <c r="X47" s="67">
        <f>-0.5*Monthly!X71</f>
        <v/>
      </c>
      <c r="Y47" s="67">
        <f>-0.5*Monthly!Y71</f>
        <v/>
      </c>
      <c r="Z47" s="67">
        <f>-0.5*Monthly!Z71</f>
        <v/>
      </c>
      <c r="AA47" s="67">
        <f>-0.5*Monthly!AA71</f>
        <v/>
      </c>
      <c r="AB47" s="67">
        <f>-0.5*Monthly!AB71</f>
        <v/>
      </c>
      <c r="AC47" s="67">
        <f>-0.5*Monthly!AC71</f>
        <v/>
      </c>
      <c r="AD47" s="67">
        <f>-0.5*Monthly!AD71</f>
        <v/>
      </c>
      <c r="AE47" s="67">
        <f>-0.5*Monthly!AE71</f>
        <v/>
      </c>
      <c r="AF47" s="67">
        <f>-0.5*Monthly!AF71</f>
        <v/>
      </c>
      <c r="AG47" s="67">
        <f>-0.5*Monthly!AG71</f>
        <v/>
      </c>
      <c r="AH47" s="67">
        <f>-0.5*Monthly!AH71</f>
        <v/>
      </c>
      <c r="AI47" s="67">
        <f>-0.5*Monthly!AI71</f>
        <v/>
      </c>
      <c r="AJ47" s="67">
        <f>-0.5*Monthly!AJ71</f>
        <v/>
      </c>
      <c r="AK47" s="67">
        <f>-0.5*Monthly!AK71</f>
        <v/>
      </c>
      <c r="AL47" s="67">
        <f>-0.5*Monthly!AL71</f>
        <v/>
      </c>
      <c r="AM47" s="67">
        <f>-0.5*Monthly!AM71</f>
        <v/>
      </c>
      <c r="AN47" s="67">
        <f>-0.5*Monthly!AN71</f>
        <v/>
      </c>
      <c r="AO47" s="67">
        <f>-0.5*Monthly!AO71</f>
        <v/>
      </c>
      <c r="AP47" s="67">
        <f>-0.5*Monthly!AP71</f>
        <v/>
      </c>
      <c r="AQ47" s="67">
        <f>-0.5*Monthly!AQ71</f>
        <v/>
      </c>
      <c r="AR47" s="67">
        <f>-0.5*Monthly!AR71</f>
        <v/>
      </c>
      <c r="AS47" s="67">
        <f>-0.5*Monthly!AS71</f>
        <v/>
      </c>
      <c r="AT47" s="67">
        <f>-0.5*Monthly!AT71</f>
        <v/>
      </c>
      <c r="AU47" s="67">
        <f>-0.5*Monthly!AU71</f>
        <v/>
      </c>
      <c r="AV47" s="67">
        <f>-0.5*Monthly!AV71</f>
        <v/>
      </c>
      <c r="AW47" s="67">
        <f>-0.5*Monthly!AW71</f>
        <v/>
      </c>
      <c r="AX47" s="67">
        <f>-0.5*Monthly!AX71</f>
        <v/>
      </c>
      <c r="AY47" s="67">
        <f>-0.5*Monthly!AY71</f>
        <v/>
      </c>
      <c r="AZ47" s="67">
        <f>-0.5*Monthly!AZ71</f>
        <v/>
      </c>
      <c r="BA47" s="67">
        <f>-0.5*Monthly!BA71</f>
        <v/>
      </c>
      <c r="BB47" s="67">
        <f>-0.5*Monthly!BB71</f>
        <v/>
      </c>
      <c r="BC47" s="67">
        <f>-0.5*Monthly!BC71</f>
        <v/>
      </c>
      <c r="BD47" s="67">
        <f>-0.5*Monthly!BD71</f>
        <v/>
      </c>
      <c r="BE47" s="67">
        <f>-0.5*Monthly!BE71</f>
        <v/>
      </c>
      <c r="BF47" s="67">
        <f>-0.5*Monthly!BF71</f>
        <v/>
      </c>
      <c r="BG47" s="67">
        <f>-0.5*Monthly!BG71</f>
        <v/>
      </c>
      <c r="BH47" s="67">
        <f>-0.5*Monthly!BH71</f>
        <v/>
      </c>
      <c r="BI47" s="67">
        <f>-0.5*Monthly!BI71</f>
        <v/>
      </c>
      <c r="BJ47" s="67">
        <f>-0.5*Monthly!BJ71+$C$25</f>
        <v/>
      </c>
    </row>
    <row r="48">
      <c r="A48" s="43" t="n"/>
      <c r="B48" s="43" t="n"/>
      <c r="C48" s="43" t="n"/>
      <c r="D48" s="43" t="n"/>
      <c r="E48" s="43" t="n"/>
      <c r="F48" s="43" t="n"/>
      <c r="G48" s="43" t="n"/>
      <c r="H48" s="43" t="n"/>
      <c r="I48" s="43" t="n"/>
      <c r="J48" s="43" t="n"/>
      <c r="K48" s="43" t="n"/>
      <c r="L48" s="43" t="n"/>
      <c r="M48" s="43" t="n"/>
      <c r="N48" s="43" t="n"/>
      <c r="O48" s="43" t="n"/>
      <c r="P48" s="43" t="n"/>
      <c r="Q48" s="43" t="n"/>
      <c r="R48" s="43" t="n"/>
      <c r="S48" s="43" t="n"/>
      <c r="T48" s="43" t="n"/>
      <c r="U48" s="43" t="n"/>
      <c r="V48" s="43" t="n"/>
      <c r="W48" s="43" t="n"/>
      <c r="X48" s="43" t="n"/>
      <c r="Y48" s="43" t="n"/>
      <c r="Z48" s="43" t="n"/>
      <c r="AA48" s="43" t="n"/>
      <c r="AB48" s="43" t="n"/>
      <c r="AC48" s="43" t="n"/>
      <c r="AD48" s="43" t="n"/>
      <c r="AE48" s="43" t="n"/>
      <c r="AF48" s="43" t="n"/>
      <c r="AG48" s="43" t="n"/>
      <c r="AH48" s="43" t="n"/>
      <c r="AI48" s="43" t="n"/>
      <c r="AJ48" s="43" t="n"/>
      <c r="AK48" s="43" t="n"/>
      <c r="AL48" s="43" t="n"/>
      <c r="AM48" s="43" t="n"/>
      <c r="AN48" s="43" t="n"/>
      <c r="AO48" s="43" t="n"/>
      <c r="AP48" s="43" t="n"/>
      <c r="AQ48" s="43" t="n"/>
      <c r="AR48" s="43" t="n"/>
      <c r="AS48" s="43" t="n"/>
      <c r="AT48" s="43" t="n"/>
      <c r="AU48" s="43" t="n"/>
      <c r="AV48" s="43" t="n"/>
      <c r="AW48" s="43" t="n"/>
      <c r="AX48" s="43" t="n"/>
      <c r="AY48" s="43" t="n"/>
      <c r="AZ48" s="43" t="n"/>
      <c r="BA48" s="43" t="n"/>
      <c r="BB48" s="43" t="n"/>
      <c r="BC48" s="43" t="n"/>
      <c r="BD48" s="43" t="n"/>
      <c r="BE48" s="43" t="n"/>
      <c r="BF48" s="43" t="n"/>
      <c r="BG48" s="43" t="n"/>
      <c r="BH48" s="43" t="n"/>
      <c r="BI48" s="43" t="n"/>
      <c r="BJ48" s="43" t="n"/>
    </row>
    <row r="49">
      <c r="A49" s="43" t="n"/>
      <c r="B49" s="46" t="inlineStr">
        <is>
          <t>Gross of fund-level fees, carry, and expenses. Exit at the exit multiple on FY2031 EBITDA, less net debt. Rollover holders receive their pro-rata share of exit equity per the Cap Table. All-goodwill purchase accounting (no amortization); 26% monthly taxes without NOL carryforwards.</t>
        </is>
      </c>
      <c r="C49" s="43" t="n"/>
      <c r="D49" s="43" t="n"/>
      <c r="E49" s="43" t="n"/>
      <c r="F49" s="43" t="n"/>
      <c r="G49" s="43" t="n"/>
      <c r="H49" s="43" t="n"/>
      <c r="I49" s="43" t="n"/>
      <c r="J49" s="43" t="n"/>
      <c r="K49" s="43" t="n"/>
      <c r="L49" s="43" t="n"/>
      <c r="M49" s="43" t="n"/>
      <c r="N49" s="43" t="n"/>
      <c r="O49" s="43" t="n"/>
      <c r="P49" s="43" t="n"/>
      <c r="Q49" s="43" t="n"/>
      <c r="R49" s="43" t="n"/>
      <c r="S49" s="43" t="n"/>
      <c r="T49" s="43" t="n"/>
      <c r="U49" s="43" t="n"/>
      <c r="V49" s="43" t="n"/>
      <c r="W49" s="43" t="n"/>
      <c r="X49" s="43" t="n"/>
      <c r="Y49" s="43" t="n"/>
      <c r="Z49" s="43" t="n"/>
      <c r="AA49" s="43" t="n"/>
      <c r="AB49" s="43" t="n"/>
      <c r="AC49" s="43" t="n"/>
      <c r="AD49" s="43" t="n"/>
      <c r="AE49" s="43" t="n"/>
      <c r="AF49" s="43" t="n"/>
      <c r="AG49" s="43" t="n"/>
      <c r="AH49" s="43" t="n"/>
      <c r="AI49" s="43" t="n"/>
      <c r="AJ49" s="43" t="n"/>
      <c r="AK49" s="43" t="n"/>
      <c r="AL49" s="43" t="n"/>
      <c r="AM49" s="43" t="n"/>
      <c r="AN49" s="43" t="n"/>
      <c r="AO49" s="43" t="n"/>
      <c r="AP49" s="43" t="n"/>
      <c r="AQ49" s="43" t="n"/>
      <c r="AR49" s="43" t="n"/>
      <c r="AS49" s="43" t="n"/>
      <c r="AT49" s="43" t="n"/>
      <c r="AU49" s="43" t="n"/>
      <c r="AV49" s="43" t="n"/>
      <c r="AW49" s="43" t="n"/>
      <c r="AX49" s="43" t="n"/>
      <c r="AY49" s="43" t="n"/>
      <c r="AZ49" s="43" t="n"/>
      <c r="BA49" s="43" t="n"/>
      <c r="BB49" s="43" t="n"/>
      <c r="BC49" s="43" t="n"/>
      <c r="BD49" s="43" t="n"/>
      <c r="BE49" s="43" t="n"/>
      <c r="BF49" s="43" t="n"/>
      <c r="BG49" s="43" t="n"/>
      <c r="BH49" s="43" t="n"/>
      <c r="BI49" s="43" t="n"/>
      <c r="BJ49" s="43" t="n"/>
    </row>
  </sheetData>
  <pageMargins left="0.4" right="0.4" top="0.5" bottom="0.5" header="0.5" footer="0.5"/>
  <pageSetup orientation="landscape" fitToHeight="0" fitToWidth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CFFEFDFAF0349859FCC2AA079DFFC" ma:contentTypeVersion="19" ma:contentTypeDescription="Create a new document." ma:contentTypeScope="" ma:versionID="fce3a0d4c99850e3dc4578a0089d6503">
  <xsd:schema xmlns:xsd="http://www.w3.org/2001/XMLSchema" xmlns:xs="http://www.w3.org/2001/XMLSchema" xmlns:p="http://schemas.microsoft.com/office/2006/metadata/properties" xmlns:ns2="ccda3a1a-2911-48c2-83e4-64d505ea4be4" xmlns:ns3="a844e5e6-3f9b-4719-8c79-06f078548df9" targetNamespace="http://schemas.microsoft.com/office/2006/metadata/properties" ma:root="true" ma:fieldsID="323d64b2ff90bc1fb5149c35f6a10d14" ns2:_="" ns3:_="">
    <xsd:import namespace="ccda3a1a-2911-48c2-83e4-64d505ea4be4"/>
    <xsd:import namespace="a844e5e6-3f9b-4719-8c79-06f078548df9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a3a1a-2911-48c2-83e4-64d505ea4be4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575ed28-d42a-487e-8337-733c2424f0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4e5e6-3f9b-4719-8c79-06f078548df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d7bca1a-4583-4f4c-a94a-51bf2109de5b}" ma:internalName="TaxCatchAll" ma:showField="CatchAllData" ma:web="a844e5e6-3f9b-4719-8c79-06f078548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ccda3a1a-2911-48c2-83e4-64d505ea4be4" xsi:nil="true"/>
    <lcf76f155ced4ddcb4097134ff3c332f0 xmlns="ccda3a1a-2911-48c2-83e4-64d505ea4be4" xsi:nil="true"/>
    <TaxCatchAll xmlns="a844e5e6-3f9b-4719-8c79-06f078548df9" xsi:nil="true"/>
    <lcf76f155ced4ddcb4097134ff3c332f xmlns="ccda3a1a-2911-48c2-83e4-64d505ea4be4">
      <Terms xmlns="http://schemas.microsoft.com/office/infopath/2007/PartnerControls"/>
    </lcf76f155ced4ddcb4097134ff3c332f>
    <MigrationWizIdPermissions xmlns="ccda3a1a-2911-48c2-83e4-64d505ea4be4" xsi:nil="true"/>
    <MigrationWizId xmlns="ccda3a1a-2911-48c2-83e4-64d505ea4be4" xsi:nil="true"/>
  </documentManagement>
</p:properties>
</file>

<file path=customXml/itemProps1.xml><?xml version="1.0" encoding="utf-8"?>
<ds:datastoreItem xmlns:ds="http://schemas.openxmlformats.org/officeDocument/2006/customXml" ds:itemID="{AF6FD3F2-7F96-4E4E-A041-2DA8D5846D63}"/>
</file>

<file path=customXml/itemProps2.xml><?xml version="1.0" encoding="utf-8"?>
<ds:datastoreItem xmlns:ds="http://schemas.openxmlformats.org/officeDocument/2006/customXml" ds:itemID="{E31A584E-DE20-474E-9539-0D13E2771258}"/>
</file>

<file path=customXml/itemProps3.xml><?xml version="1.0" encoding="utf-8"?>
<ds:datastoreItem xmlns:ds="http://schemas.openxmlformats.org/officeDocument/2006/customXml" ds:itemID="{290AA2C3-6D63-4AFB-A810-0331B7946A1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2026-08-06T00:28:59Z</dcterms:created>
  <dcterms:modified xsi:type="dcterms:W3CDTF">2026-08-06T00:29:08Z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0x010100499CFFEFDFAF0349859FCC2AA079DFFC</vt:lpwstr>
  </property>
</Properties>
</file>